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610638\Documents\00_Schulungen\MS EXCEL 2019\Uebungsdateien\"/>
    </mc:Choice>
  </mc:AlternateContent>
  <xr:revisionPtr revIDLastSave="0" documentId="13_ncr:1_{CA7ED2AA-B95E-4099-A238-0D9305A290C1}" xr6:coauthVersionLast="36" xr6:coauthVersionMax="36" xr10:uidLastSave="{00000000-0000-0000-0000-000000000000}"/>
  <bookViews>
    <workbookView xWindow="120" yWindow="240" windowWidth="21180" windowHeight="7185" tabRatio="954" xr2:uid="{00000000-000D-0000-FFFF-FFFF00000000}"/>
  </bookViews>
  <sheets>
    <sheet name="MATH. Funktionen " sheetId="5" r:id="rId1"/>
    <sheet name="MATH. Funktionen Lösung" sheetId="4" r:id="rId2"/>
    <sheet name="STAT. Funktionen" sheetId="7" r:id="rId3"/>
    <sheet name="STAT. Funktionen  Lösung" sheetId="6" r:id="rId4"/>
    <sheet name="TEXT-Funktionen " sheetId="9" r:id="rId5"/>
    <sheet name="TEXT-Funktionen Lösung" sheetId="8" r:id="rId6"/>
    <sheet name="Datumsdifferenz" sheetId="14" r:id="rId7"/>
    <sheet name="Datumsdifferenz Lösung" sheetId="15" r:id="rId8"/>
    <sheet name="Berechnung Uhrzeit" sheetId="16" r:id="rId9"/>
    <sheet name="Berechnung Uhrzeit Lösung" sheetId="17" r:id="rId10"/>
    <sheet name="Uhzeit&gt;24" sheetId="18" r:id="rId11"/>
    <sheet name="Uhzeit&gt;24 Lösung" sheetId="19" r:id="rId12"/>
    <sheet name="Minusdifferenzen" sheetId="20" r:id="rId13"/>
    <sheet name="Minusdifferenzen Lösung" sheetId="21" r:id="rId14"/>
    <sheet name="DATUM" sheetId="22" r:id="rId15"/>
    <sheet name="DATUM Lösung" sheetId="23" r:id="rId16"/>
    <sheet name="JAHR" sheetId="24" r:id="rId17"/>
    <sheet name="JAHR Lösung" sheetId="25" r:id="rId18"/>
    <sheet name="MONAT" sheetId="26" r:id="rId19"/>
    <sheet name="MONAT Lösung" sheetId="27" r:id="rId20"/>
    <sheet name="TAG" sheetId="28" r:id="rId21"/>
    <sheet name="TAG Lösung" sheetId="29" r:id="rId22"/>
    <sheet name="WOCHENTAG" sheetId="30" r:id="rId23"/>
    <sheet name="WOCHENTAG Lösung" sheetId="31" r:id="rId24"/>
    <sheet name="AKTUELLES DATUM" sheetId="32" r:id="rId25"/>
    <sheet name="AKTUELLES DATUM Lösung" sheetId="33" r:id="rId26"/>
    <sheet name="DATUM+UHRZEIT" sheetId="34" r:id="rId27"/>
    <sheet name="DATUM+UHRZEIT Lösung" sheetId="35" r:id="rId28"/>
    <sheet name="AKTUELLE UHRZEIT" sheetId="36" r:id="rId29"/>
    <sheet name="AKTUELLE UHRZEIT Lösung" sheetId="37" r:id="rId30"/>
    <sheet name="ZEIT" sheetId="38" r:id="rId31"/>
    <sheet name="ZEIT Lösung" sheetId="39" r:id="rId32"/>
    <sheet name="STUNDE" sheetId="40" r:id="rId33"/>
    <sheet name="STUNDE Lösung" sheetId="41" r:id="rId34"/>
    <sheet name="MINUTE" sheetId="42" r:id="rId35"/>
    <sheet name="MINUTE Lösung" sheetId="43" r:id="rId36"/>
    <sheet name="SEKUNDE" sheetId="44" r:id="rId37"/>
    <sheet name="SEKUNDE Lösung" sheetId="45" r:id="rId38"/>
    <sheet name="NETTOARBEITSTAGE" sheetId="48" r:id="rId39"/>
    <sheet name="NETTOARBEITSTAGE Lösung" sheetId="55" r:id="rId40"/>
    <sheet name="ARBEITSTAG" sheetId="50" r:id="rId41"/>
    <sheet name="ARBEITSTAG Lösung" sheetId="56" r:id="rId42"/>
    <sheet name="EDATUM" sheetId="52" r:id="rId43"/>
    <sheet name="EDATUM Lösung" sheetId="57" r:id="rId44"/>
  </sheets>
  <calcPr calcId="191029"/>
</workbook>
</file>

<file path=xl/calcChain.xml><?xml version="1.0" encoding="utf-8"?>
<calcChain xmlns="http://schemas.openxmlformats.org/spreadsheetml/2006/main">
  <c r="B6" i="57" l="1"/>
  <c r="B7" i="57" s="1"/>
  <c r="B4" i="57"/>
  <c r="B6" i="52"/>
  <c r="B5" i="56"/>
  <c r="B5" i="55"/>
  <c r="A3" i="31" l="1"/>
  <c r="A2" i="31"/>
  <c r="A3" i="30"/>
  <c r="A2" i="30"/>
  <c r="B12" i="8"/>
  <c r="C13" i="6"/>
  <c r="D46" i="4"/>
  <c r="A5" i="15" l="1"/>
  <c r="A5" i="14"/>
  <c r="B3" i="45" l="1"/>
  <c r="B2" i="45"/>
  <c r="A4" i="43"/>
  <c r="B4" i="43" s="1"/>
  <c r="A3" i="43"/>
  <c r="B3" i="43" s="1"/>
  <c r="B2" i="43"/>
  <c r="A4" i="42"/>
  <c r="A3" i="42"/>
  <c r="A4" i="41"/>
  <c r="B4" i="41" s="1"/>
  <c r="A3" i="41"/>
  <c r="B3" i="41" s="1"/>
  <c r="B2" i="41"/>
  <c r="A4" i="40"/>
  <c r="A3" i="40"/>
  <c r="D3" i="39"/>
  <c r="D2" i="39"/>
  <c r="A2" i="37"/>
  <c r="A3" i="35"/>
  <c r="A2" i="35"/>
  <c r="A3" i="33"/>
  <c r="A2" i="33"/>
  <c r="B3" i="31"/>
  <c r="B2" i="31"/>
  <c r="B2" i="29"/>
  <c r="B2" i="27"/>
  <c r="B2" i="25"/>
  <c r="D5" i="23"/>
  <c r="D2" i="23"/>
  <c r="C5" i="21" l="1"/>
  <c r="E5" i="21" s="1"/>
  <c r="C4" i="21"/>
  <c r="E4" i="21" s="1"/>
  <c r="C3" i="21"/>
  <c r="E3" i="21" s="1"/>
  <c r="C2" i="21"/>
  <c r="E2" i="21" s="1"/>
  <c r="C5" i="20"/>
  <c r="C4" i="20"/>
  <c r="C3" i="20"/>
  <c r="C2" i="20"/>
  <c r="D5" i="19"/>
  <c r="C5" i="19"/>
  <c r="C4" i="19"/>
  <c r="D4" i="19" s="1"/>
  <c r="C3" i="19"/>
  <c r="D3" i="19" s="1"/>
  <c r="C2" i="19"/>
  <c r="D2" i="19" s="1"/>
  <c r="D2" i="17"/>
  <c r="C2" i="17"/>
  <c r="A10" i="15"/>
  <c r="C6" i="19" l="1"/>
  <c r="F5" i="9"/>
  <c r="F6" i="8"/>
  <c r="F7" i="8" s="1"/>
  <c r="F3" i="8" l="1"/>
  <c r="F4" i="8" s="1"/>
  <c r="F3" i="9"/>
  <c r="G9" i="8"/>
  <c r="D31" i="6" l="1"/>
  <c r="D51" i="4"/>
  <c r="D12" i="4" l="1"/>
  <c r="B12" i="4"/>
  <c r="F66" i="4" l="1"/>
  <c r="D35" i="6" l="1"/>
  <c r="D34" i="6"/>
  <c r="D33" i="6"/>
  <c r="D32" i="6"/>
  <c r="C19" i="6" l="1"/>
  <c r="B6" i="4" l="1"/>
  <c r="C22" i="4" l="1"/>
  <c r="C23" i="4"/>
  <c r="E4" i="8" l="1"/>
  <c r="E5" i="8"/>
  <c r="E6" i="8"/>
  <c r="E7" i="8"/>
  <c r="E8" i="8"/>
  <c r="E9" i="8"/>
  <c r="E3" i="8"/>
  <c r="C4" i="8"/>
  <c r="C5" i="8"/>
  <c r="C6" i="8"/>
  <c r="C7" i="8"/>
  <c r="C8" i="8"/>
  <c r="C9" i="8"/>
  <c r="C3" i="8"/>
  <c r="B4" i="8"/>
  <c r="D4" i="8" s="1"/>
  <c r="B5" i="8"/>
  <c r="D5" i="8" s="1"/>
  <c r="B6" i="8"/>
  <c r="D6" i="8" s="1"/>
  <c r="B7" i="8"/>
  <c r="D7" i="8" s="1"/>
  <c r="B8" i="8"/>
  <c r="D8" i="8" s="1"/>
  <c r="B9" i="8"/>
  <c r="D9" i="8" s="1"/>
  <c r="B3" i="8"/>
  <c r="D3" i="8" s="1"/>
  <c r="D6" i="7"/>
  <c r="C6" i="7"/>
  <c r="B6" i="7"/>
  <c r="E5" i="7"/>
  <c r="E4" i="7"/>
  <c r="E3" i="7"/>
  <c r="E2" i="7"/>
  <c r="C16" i="6"/>
  <c r="C10" i="6"/>
  <c r="D6" i="6"/>
  <c r="C6" i="6"/>
  <c r="B6" i="6"/>
  <c r="E5" i="6"/>
  <c r="E4" i="6"/>
  <c r="E3" i="6"/>
  <c r="E2" i="6"/>
  <c r="C33" i="4"/>
  <c r="C29" i="4"/>
  <c r="C28" i="4"/>
  <c r="C34" i="4"/>
  <c r="E6" i="6" l="1"/>
  <c r="E6" i="7"/>
</calcChain>
</file>

<file path=xl/sharedStrings.xml><?xml version="1.0" encoding="utf-8"?>
<sst xmlns="http://schemas.openxmlformats.org/spreadsheetml/2006/main" count="495" uniqueCount="213">
  <si>
    <t>Schokoriegel</t>
  </si>
  <si>
    <t>Fruchtgummi</t>
  </si>
  <si>
    <t>Kaugummi</t>
  </si>
  <si>
    <t>Summe</t>
  </si>
  <si>
    <t>Anzahl</t>
  </si>
  <si>
    <t>Runden Sie auf 3 Kommastellen auf!</t>
  </si>
  <si>
    <t>Runden Sie auf 0 Kommastellen auf!</t>
  </si>
  <si>
    <t>Runden Sie auf 3 Kommastellen ab!</t>
  </si>
  <si>
    <t>Runden Sie auf 0 Kommastellen ab!</t>
  </si>
  <si>
    <t xml:space="preserve">… Einnahmen Schokoriegel </t>
  </si>
  <si>
    <t>… Einnahmen Schokoriegel</t>
  </si>
  <si>
    <t>… Verkaufsmontate</t>
  </si>
  <si>
    <r>
      <rPr>
        <b/>
        <sz val="12"/>
        <color theme="3"/>
        <rFont val="Calibri"/>
        <family val="2"/>
        <scheme val="minor"/>
      </rPr>
      <t>Entfernen</t>
    </r>
    <r>
      <rPr>
        <sz val="12"/>
        <color theme="3"/>
        <rFont val="Calibri"/>
        <family val="2"/>
        <scheme val="minor"/>
      </rPr>
      <t xml:space="preserve"> Sie die </t>
    </r>
    <r>
      <rPr>
        <b/>
        <sz val="12"/>
        <color theme="3"/>
        <rFont val="Calibri"/>
        <family val="2"/>
        <scheme val="minor"/>
      </rPr>
      <t>Leerzeichen!</t>
    </r>
  </si>
  <si>
    <r>
      <t xml:space="preserve">Alle Buchstaben sollen </t>
    </r>
    <r>
      <rPr>
        <b/>
        <sz val="12"/>
        <color theme="3"/>
        <rFont val="Calibri"/>
        <family val="2"/>
        <scheme val="minor"/>
      </rPr>
      <t>GROSS</t>
    </r>
    <r>
      <rPr>
        <sz val="12"/>
        <color theme="3"/>
        <rFont val="Calibri"/>
        <family val="2"/>
        <scheme val="minor"/>
      </rPr>
      <t xml:space="preserve"> geschrieben werden!</t>
    </r>
  </si>
  <si>
    <r>
      <t xml:space="preserve">Alle Buchstaben sollen </t>
    </r>
    <r>
      <rPr>
        <b/>
        <sz val="12"/>
        <color theme="3"/>
        <rFont val="Calibri"/>
        <family val="2"/>
        <scheme val="minor"/>
      </rPr>
      <t>KLEIN</t>
    </r>
    <r>
      <rPr>
        <sz val="12"/>
        <color theme="3"/>
        <rFont val="Calibri"/>
        <family val="2"/>
        <scheme val="minor"/>
      </rPr>
      <t xml:space="preserve"> geschrieben werden!</t>
    </r>
  </si>
  <si>
    <t>=HEUTE()</t>
  </si>
  <si>
    <t>=JETZT()</t>
  </si>
  <si>
    <t>=MITTELWERT(B2:B5)</t>
  </si>
  <si>
    <t>=MIN(B2:B5)</t>
  </si>
  <si>
    <r>
      <t xml:space="preserve">Die </t>
    </r>
    <r>
      <rPr>
        <b/>
        <sz val="12"/>
        <color theme="3"/>
        <rFont val="Calibri"/>
        <family val="2"/>
        <scheme val="minor"/>
      </rPr>
      <t>Anfangsbuchstaben</t>
    </r>
    <r>
      <rPr>
        <sz val="12"/>
        <color theme="3"/>
        <rFont val="Calibri"/>
        <family val="2"/>
        <scheme val="minor"/>
      </rPr>
      <t xml:space="preserve"> sollen </t>
    </r>
    <r>
      <rPr>
        <b/>
        <sz val="12"/>
        <color theme="3"/>
        <rFont val="Calibri"/>
        <family val="2"/>
        <scheme val="minor"/>
      </rPr>
      <t>GROSS</t>
    </r>
    <r>
      <rPr>
        <sz val="12"/>
        <color theme="3"/>
        <rFont val="Calibri"/>
        <family val="2"/>
        <scheme val="minor"/>
      </rPr>
      <t xml:space="preserve"> geschrieben werden!</t>
    </r>
  </si>
  <si>
    <t>Runden Sie auf 2 Kommastellen!</t>
  </si>
  <si>
    <t>Bilden Sie die Summe!</t>
  </si>
  <si>
    <t>verkauft am:</t>
  </si>
  <si>
    <t>=GROSS(A3)</t>
  </si>
  <si>
    <t>=GROSS2(A3)</t>
  </si>
  <si>
    <t>=KLEIN(B3)</t>
  </si>
  <si>
    <t>=GLÄTTEN(A3)</t>
  </si>
  <si>
    <t>Runden Sie auf 1 Kommastelle!</t>
  </si>
  <si>
    <t>=SUMME(B2:B5)</t>
  </si>
  <si>
    <t>Mitarbeiter</t>
  </si>
  <si>
    <t>Umsatz</t>
  </si>
  <si>
    <t>Monat</t>
  </si>
  <si>
    <t>Land</t>
  </si>
  <si>
    <t>Müller</t>
  </si>
  <si>
    <t>Jän</t>
  </si>
  <si>
    <t>Slowenien</t>
  </si>
  <si>
    <t>Huber</t>
  </si>
  <si>
    <t>Aug</t>
  </si>
  <si>
    <t>Italien</t>
  </si>
  <si>
    <t>Mrz</t>
  </si>
  <si>
    <t>Deutschland</t>
  </si>
  <si>
    <t>Mitabreiter</t>
  </si>
  <si>
    <t>Meier</t>
  </si>
  <si>
    <t>Österreich</t>
  </si>
  <si>
    <t>Jul</t>
  </si>
  <si>
    <t>Feb</t>
  </si>
  <si>
    <t>Vertriebsland</t>
  </si>
  <si>
    <t>=ANZAHL(A2:A5)</t>
  </si>
  <si>
    <t>1.</t>
  </si>
  <si>
    <t>2.</t>
  </si>
  <si>
    <t>3.</t>
  </si>
  <si>
    <t>4.</t>
  </si>
  <si>
    <t>5.</t>
  </si>
  <si>
    <t>DNF</t>
  </si>
  <si>
    <t>durchschnittliche Zeit:</t>
  </si>
  <si>
    <t>beste Zeit:</t>
  </si>
  <si>
    <t>schlechteste Zeit:</t>
  </si>
  <si>
    <t>Zahl der Läufer:</t>
  </si>
  <si>
    <t>Ins Ziel gekommen:</t>
  </si>
  <si>
    <t>600 Meter / M-U8</t>
  </si>
  <si>
    <t>Alexander</t>
  </si>
  <si>
    <t>Philipp</t>
  </si>
  <si>
    <t>Schnelle Falken</t>
  </si>
  <si>
    <t>Turbo</t>
  </si>
  <si>
    <t>Die Raschen</t>
  </si>
  <si>
    <t>=MIN(D25:D29)</t>
  </si>
  <si>
    <t>=MAX(D25:D29)</t>
  </si>
  <si>
    <t>=ANZAHL2(D25:D29)</t>
  </si>
  <si>
    <t>=ANZAHL(D25:D29)</t>
  </si>
  <si>
    <t>Umsatz/Mitarbeiter</t>
  </si>
  <si>
    <t>=MITTELWERT(D25:D29)</t>
  </si>
  <si>
    <t>SUMME</t>
  </si>
  <si>
    <t>RUNDEN</t>
  </si>
  <si>
    <t xml:space="preserve">AUFRUNDEN </t>
  </si>
  <si>
    <t>ABRUNDEN</t>
  </si>
  <si>
    <t xml:space="preserve">SUMMEWENN </t>
  </si>
  <si>
    <t>SUMMEWENNS</t>
  </si>
  <si>
    <t xml:space="preserve">SUMME </t>
  </si>
  <si>
    <t>SUMMEWENN</t>
  </si>
  <si>
    <t>MITTELWERT</t>
  </si>
  <si>
    <t>MAXIMUM</t>
  </si>
  <si>
    <t xml:space="preserve">MINIMUM </t>
  </si>
  <si>
    <t xml:space="preserve">ANZAHL </t>
  </si>
  <si>
    <t xml:space="preserve">ANZAHL2 </t>
  </si>
  <si>
    <t xml:space="preserve">MITTELWERT </t>
  </si>
  <si>
    <t xml:space="preserve">MAXIMUM </t>
  </si>
  <si>
    <t>ANZAHL</t>
  </si>
  <si>
    <t>ANZAHL2</t>
  </si>
  <si>
    <t>GROSS</t>
  </si>
  <si>
    <t>GROSS2</t>
  </si>
  <si>
    <t>KLEIN</t>
  </si>
  <si>
    <t>SÄUBERN</t>
  </si>
  <si>
    <t>GLÄTTEN</t>
  </si>
  <si>
    <t>=SÄUBERN(F3)</t>
  </si>
  <si>
    <t>=VERKETTEN("Hallo";ZEICHEN(7);"KursteilnehmerIn")</t>
  </si>
  <si>
    <r>
      <rPr>
        <b/>
        <sz val="12"/>
        <color theme="3"/>
        <rFont val="Calibri"/>
        <family val="2"/>
        <scheme val="minor"/>
      </rPr>
      <t>Entfernen</t>
    </r>
    <r>
      <rPr>
        <sz val="12"/>
        <color theme="3"/>
        <rFont val="Calibri"/>
        <family val="2"/>
        <scheme val="minor"/>
      </rPr>
      <t xml:space="preserve"> Sie alle </t>
    </r>
    <r>
      <rPr>
        <b/>
        <sz val="12"/>
        <color theme="3"/>
        <rFont val="Calibri"/>
        <family val="2"/>
        <scheme val="minor"/>
      </rPr>
      <t>nicht druckbaren Zeichen</t>
    </r>
    <r>
      <rPr>
        <sz val="12"/>
        <color theme="3"/>
        <rFont val="Calibri"/>
        <family val="2"/>
        <scheme val="minor"/>
      </rPr>
      <t>!</t>
    </r>
  </si>
  <si>
    <t>DATUM ALS FORTLAUFENDE ZAHL ANZEIGEN</t>
  </si>
  <si>
    <t>Jahr</t>
  </si>
  <si>
    <t>Tag</t>
  </si>
  <si>
    <t>=JETZT()-HEUTE()</t>
  </si>
  <si>
    <t>Monate</t>
  </si>
  <si>
    <t>=VERKETTEN("Hallo ";ZEICHEN(127);" KursteilnehmerIn")</t>
  </si>
  <si>
    <t>=SÄUBERN(WECHSELN(F6;ZEICHEN(127);ZEICHEN(9)))</t>
  </si>
  <si>
    <t>Abfahrt
in hh:mm</t>
  </si>
  <si>
    <t>Ankunft
in hh:mm</t>
  </si>
  <si>
    <t>Dauer
in hh:mm</t>
  </si>
  <si>
    <r>
      <t xml:space="preserve">Dauer
</t>
    </r>
    <r>
      <rPr>
        <sz val="9"/>
        <color theme="1"/>
        <rFont val="Calibri"/>
        <family val="2"/>
        <scheme val="minor"/>
      </rPr>
      <t xml:space="preserve"> als Bruchzahl</t>
    </r>
  </si>
  <si>
    <t>In</t>
  </si>
  <si>
    <t>Out</t>
  </si>
  <si>
    <t>Dauer</t>
  </si>
  <si>
    <t>Verrechnung</t>
  </si>
  <si>
    <t>Stundensatz</t>
  </si>
  <si>
    <t>Pflicht</t>
  </si>
  <si>
    <t>Differenz</t>
  </si>
  <si>
    <t>=(C2-D2)*24</t>
  </si>
  <si>
    <t>Ergebnis</t>
  </si>
  <si>
    <t>Beschreibung</t>
  </si>
  <si>
    <t>Daten</t>
  </si>
  <si>
    <t>Wandelt mithilfe von LINKS, TEIL und RECHTS den Wert in C5 in eine fortlaufende Zahl um.</t>
  </si>
  <si>
    <t>Formel</t>
  </si>
  <si>
    <t>=DATUM(A2;B2;C2)</t>
  </si>
  <si>
    <t>=DATUM(LINKS(C5;4);TEIL(C5;5;2);RECHTS(C5;2))</t>
  </si>
  <si>
    <t>=JAHR(A2)</t>
  </si>
  <si>
    <t>Gibt den Monat des Datums in Zelle A2 zurück (1).</t>
  </si>
  <si>
    <t>=MONAT(A2)</t>
  </si>
  <si>
    <t>Gibt den Tag des Datums in Zelle A2 zurück (24).</t>
  </si>
  <si>
    <t>=TAG(A2)</t>
  </si>
  <si>
    <t>Zeitangabe</t>
  </si>
  <si>
    <t>=WOCHENTAG(A2)</t>
  </si>
  <si>
    <t>=WOCHENTAG(A3;2)</t>
  </si>
  <si>
    <t>Gibt das aktuelle Datum wieder.</t>
  </si>
  <si>
    <t xml:space="preserve">Gibt das Datum zurück, das sich aus dem aktuellen Datum plus 4 Tagen ergibt. </t>
  </si>
  <si>
    <t>=HEUTE()+4</t>
  </si>
  <si>
    <t>Gibt das aktuelle Datum und die aktuelle Uhrzeit wieder.</t>
  </si>
  <si>
    <t xml:space="preserve">Gibt den Zeitpunkt zurück, der 7 Tage in der Zukunft liegt. </t>
  </si>
  <si>
    <t>=JETZT()+7</t>
  </si>
  <si>
    <t xml:space="preserve"> JETZT minus HEUTE gibt die aktuelle Uhrzeit wieder.</t>
  </si>
  <si>
    <t>Std.</t>
  </si>
  <si>
    <t>Min.</t>
  </si>
  <si>
    <t>Sec.</t>
  </si>
  <si>
    <t>Ermittelt aus A2, B2 und C2 die Uhrzeit.</t>
  </si>
  <si>
    <t>Ermittelt aus A3, B3 und C3 die Uhrzeit.</t>
  </si>
  <si>
    <t>=ZEIT(A2;B2;C2)</t>
  </si>
  <si>
    <t>=ZEIT(A3;B3;C3)</t>
  </si>
  <si>
    <t>Gibt 75% von 24 Stunden zurück.</t>
  </si>
  <si>
    <t>Ermittelt aus dem Datumswert in A3 die Stunde.</t>
  </si>
  <si>
    <t>Bei Datum ohne Uhrzeitangabe wird von 00:00 Uhr ausgegangen = 0.</t>
  </si>
  <si>
    <t>=STUNDE(A2)</t>
  </si>
  <si>
    <t>=STUNDE(A3)</t>
  </si>
  <si>
    <t>=STUNDE(A4)</t>
  </si>
  <si>
    <t>Ermittelt aus dem Datumswert in A3 die Minute.</t>
  </si>
  <si>
    <t>=MINUTE(A2)</t>
  </si>
  <si>
    <t>=MINUTE(A3)</t>
  </si>
  <si>
    <t>=MINUTE(A4)</t>
  </si>
  <si>
    <t>Ermittelt aus der Uhrzeit in A2 die Sekunden.</t>
  </si>
  <si>
    <t>Ermittelt aus der Uhrzeit in A3 die Sekunden.</t>
  </si>
  <si>
    <t>=SEKUNDE(A2)</t>
  </si>
  <si>
    <t>=SEKUNDE(A3)</t>
  </si>
  <si>
    <t>DATUMSDIFFERENZ</t>
  </si>
  <si>
    <t>=RUNDEN(B22;2)</t>
  </si>
  <si>
    <t>=RUNDEN(B23;1)</t>
  </si>
  <si>
    <t>=AUFRUNDEN(B28;3)</t>
  </si>
  <si>
    <t>=AUFRUNDEN(B29;0)</t>
  </si>
  <si>
    <t>=ABRUNDEN(B33;3)</t>
  </si>
  <si>
    <t>=ABRUNDEN(B34;0)</t>
  </si>
  <si>
    <t>=SUMMEWENN(A51:A57;C51;B51:B57)</t>
  </si>
  <si>
    <t>=A8-A9</t>
  </si>
  <si>
    <t>Mango</t>
  </si>
  <si>
    <t xml:space="preserve">Avocado </t>
  </si>
  <si>
    <t>Smoothies</t>
  </si>
  <si>
    <t>Apfel-Birne</t>
  </si>
  <si>
    <t>Rainbow</t>
  </si>
  <si>
    <t>Summe aller verkauften Rainbows:</t>
  </si>
  <si>
    <t>Summe verkaufte Rainbows:</t>
  </si>
  <si>
    <t>=SUMMEWENN(B39:B45;"Rainbow";D39:D45)</t>
  </si>
  <si>
    <t>=SUMMEWENNS(B64:B70;A64:A70;F63;C64:C70;F64;D64:D70;F65)</t>
  </si>
  <si>
    <t>… Einnahmen aller Sorten</t>
  </si>
  <si>
    <t>=MAX(B2:D5)</t>
  </si>
  <si>
    <t>Paul</t>
  </si>
  <si>
    <t>Michael</t>
  </si>
  <si>
    <t>Sunnys</t>
  </si>
  <si>
    <t>Leon</t>
  </si>
  <si>
    <t xml:space="preserve">abies  alba </t>
  </si>
  <si>
    <t xml:space="preserve"> aethusa cynapium ssp. cynapium</t>
  </si>
  <si>
    <t xml:space="preserve">  bellardia trixago</t>
  </si>
  <si>
    <t xml:space="preserve">berula erecta  </t>
  </si>
  <si>
    <t>malvaceae</t>
  </si>
  <si>
    <t xml:space="preserve"> medicago x varia </t>
  </si>
  <si>
    <t>pandanus utilis</t>
  </si>
  <si>
    <t>Pflanzen</t>
  </si>
  <si>
    <t>=GLÄTTEN(GROSS2(A5))</t>
  </si>
  <si>
    <t>GLÄTTEN + GROSS2 miteinander kombinieren (= verschachteln):</t>
  </si>
  <si>
    <t>Gibt die fortlaufende Zahl 43823 wieder.</t>
  </si>
  <si>
    <t>Gibt das Jahr des Datums in Zelle A2 zurück (2019).</t>
  </si>
  <si>
    <t>Ermittelt den Wochentag mit Typ 2 (Montag bis Sonntag).</t>
  </si>
  <si>
    <t>Ermittelt den Wochentag mit Typ 1 (Sonntag bis Samstag).</t>
  </si>
  <si>
    <t>Ermittelt aus der fortlaufenden Zahl in A2 (entspricht der Uhrzeit 12:30) die Minuten.</t>
  </si>
  <si>
    <t>Projekt xy</t>
  </si>
  <si>
    <t>Projektbeginn</t>
  </si>
  <si>
    <t>Projektende</t>
  </si>
  <si>
    <t>Feiertag</t>
  </si>
  <si>
    <t>NETTO-ARBEITSTAGE</t>
  </si>
  <si>
    <t>=NETTOARBEITSTAGE(B2;B3;B4)</t>
  </si>
  <si>
    <t>LIEFERZEIT</t>
  </si>
  <si>
    <t>Bestelldatum</t>
  </si>
  <si>
    <t>Lieferzeit</t>
  </si>
  <si>
    <t>voraussichtliches Lieferdatum</t>
  </si>
  <si>
    <t>=ARBEITSTAG(B2;B3;B4)</t>
  </si>
  <si>
    <t>Fälligkeit</t>
  </si>
  <si>
    <t>Stichtag</t>
  </si>
  <si>
    <t>=EDATUM(B2;B3)</t>
  </si>
  <si>
    <t>=EDATUM(B6;-2)</t>
  </si>
  <si>
    <t>Fälligkeit 2 Mon. davor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</si>
</sst>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* #,##0_-"/>
    <numFmt numFmtId="165" formatCode="_-&quot;€&quot;\ * #,##0_-;\-&quot;€&quot;\ * #,##0_-;_-&quot;€&quot;\ * &quot;-&quot;??_-;_-@_-"/>
    <numFmt numFmtId="166" formatCode="0.000"/>
    <numFmt numFmtId="167" formatCode="_-&quot;€&quot;\ * #,##0.000_-;\-&quot;€&quot;\ * #,##0.000_-;_-&quot;€&quot;\ * &quot;-&quot;??_-;_-@_-"/>
    <numFmt numFmtId="168" formatCode="_-[$€-C07]\ * #,##0.00_-;\-[$€-C07]\ * #,##0.00_-;_-[$€-C07]\ * &quot;-&quot;??_-;_-@_-"/>
    <numFmt numFmtId="169" formatCode="[$-F400]h:mm:ss\ AM/PM"/>
    <numFmt numFmtId="170" formatCode="[hh]:mm"/>
    <numFmt numFmtId="171" formatCode="hh:mm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3.5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363636"/>
      <name val="Segoe UI"/>
      <family val="2"/>
    </font>
    <font>
      <sz val="18"/>
      <color theme="3"/>
      <name val="Cambria"/>
      <family val="2"/>
      <scheme val="major"/>
    </font>
    <font>
      <sz val="12"/>
      <color rgb="FF3F3F76"/>
      <name val="Calibri"/>
      <family val="2"/>
      <scheme val="minor"/>
    </font>
    <font>
      <sz val="18"/>
      <color theme="3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0" borderId="2" applyNumberFormat="0" applyFill="0" applyAlignment="0" applyProtection="0"/>
    <xf numFmtId="0" fontId="8" fillId="3" borderId="3" applyNumberFormat="0" applyAlignment="0" applyProtection="0"/>
    <xf numFmtId="0" fontId="15" fillId="5" borderId="6" applyNumberFormat="0" applyAlignment="0" applyProtection="0"/>
    <xf numFmtId="0" fontId="1" fillId="6" borderId="0" applyNumberFormat="0" applyBorder="0" applyAlignment="0" applyProtection="0"/>
    <xf numFmtId="0" fontId="16" fillId="7" borderId="0" applyNumberFormat="0" applyBorder="0" applyAlignment="0" applyProtection="0"/>
    <xf numFmtId="0" fontId="24" fillId="9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0" xfId="0" applyFont="1" applyBorder="1"/>
    <xf numFmtId="0" fontId="4" fillId="0" borderId="0" xfId="0" applyFont="1"/>
    <xf numFmtId="43" fontId="4" fillId="0" borderId="0" xfId="1" applyFont="1"/>
    <xf numFmtId="0" fontId="4" fillId="2" borderId="1" xfId="3" applyFont="1"/>
    <xf numFmtId="0" fontId="5" fillId="0" borderId="0" xfId="0" applyFont="1" applyAlignment="1">
      <alignment horizontal="center"/>
    </xf>
    <xf numFmtId="0" fontId="5" fillId="0" borderId="0" xfId="0" applyFont="1"/>
    <xf numFmtId="43" fontId="2" fillId="0" borderId="2" xfId="4" applyNumberFormat="1"/>
    <xf numFmtId="49" fontId="4" fillId="2" borderId="1" xfId="3" applyNumberFormat="1" applyFont="1"/>
    <xf numFmtId="0" fontId="0" fillId="2" borderId="1" xfId="3" applyFont="1"/>
    <xf numFmtId="164" fontId="4" fillId="0" borderId="0" xfId="0" applyNumberFormat="1" applyFont="1" applyBorder="1"/>
    <xf numFmtId="0" fontId="5" fillId="0" borderId="0" xfId="0" applyFont="1" applyFill="1" applyBorder="1"/>
    <xf numFmtId="0" fontId="8" fillId="3" borderId="3" xfId="5"/>
    <xf numFmtId="0" fontId="2" fillId="0" borderId="2" xfId="4"/>
    <xf numFmtId="49" fontId="4" fillId="0" borderId="0" xfId="0" applyNumberFormat="1" applyFont="1"/>
    <xf numFmtId="49" fontId="8" fillId="3" borderId="3" xfId="5" applyNumberFormat="1"/>
    <xf numFmtId="14" fontId="4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right"/>
    </xf>
    <xf numFmtId="49" fontId="0" fillId="0" borderId="0" xfId="0" applyNumberFormat="1"/>
    <xf numFmtId="0" fontId="7" fillId="0" borderId="0" xfId="0" applyFont="1"/>
    <xf numFmtId="0" fontId="5" fillId="0" borderId="0" xfId="0" applyFont="1" applyFill="1"/>
    <xf numFmtId="164" fontId="5" fillId="0" borderId="0" xfId="0" applyNumberFormat="1" applyFont="1"/>
    <xf numFmtId="164" fontId="9" fillId="0" borderId="0" xfId="0" applyNumberFormat="1" applyFont="1"/>
    <xf numFmtId="164" fontId="2" fillId="0" borderId="2" xfId="4" applyNumberFormat="1"/>
    <xf numFmtId="0" fontId="10" fillId="0" borderId="0" xfId="0" applyFont="1"/>
    <xf numFmtId="44" fontId="4" fillId="0" borderId="0" xfId="2" applyFont="1" applyBorder="1"/>
    <xf numFmtId="0" fontId="3" fillId="0" borderId="0" xfId="0" applyFont="1"/>
    <xf numFmtId="0" fontId="11" fillId="2" borderId="1" xfId="3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2" borderId="1" xfId="3" applyNumberFormat="1" applyFont="1" applyAlignment="1">
      <alignment vertical="center"/>
    </xf>
    <xf numFmtId="0" fontId="11" fillId="2" borderId="1" xfId="3" applyFont="1" applyAlignment="1">
      <alignment vertical="top" wrapText="1"/>
    </xf>
    <xf numFmtId="0" fontId="13" fillId="0" borderId="2" xfId="4" applyNumberFormat="1" applyFont="1"/>
    <xf numFmtId="0" fontId="4" fillId="4" borderId="1" xfId="3" applyFont="1" applyFill="1"/>
    <xf numFmtId="0" fontId="4" fillId="4" borderId="0" xfId="0" applyFont="1" applyFill="1"/>
    <xf numFmtId="0" fontId="2" fillId="4" borderId="2" xfId="4" applyFill="1"/>
    <xf numFmtId="0" fontId="14" fillId="4" borderId="1" xfId="3" applyFont="1" applyFill="1"/>
    <xf numFmtId="14" fontId="0" fillId="0" borderId="0" xfId="0" applyNumberFormat="1"/>
    <xf numFmtId="165" fontId="4" fillId="0" borderId="0" xfId="2" applyNumberFormat="1" applyFont="1" applyBorder="1"/>
    <xf numFmtId="166" fontId="0" fillId="0" borderId="0" xfId="0" applyNumberFormat="1"/>
    <xf numFmtId="166" fontId="2" fillId="0" borderId="2" xfId="2" applyNumberFormat="1" applyFont="1" applyBorder="1"/>
    <xf numFmtId="0" fontId="2" fillId="0" borderId="0" xfId="0" applyFont="1" applyAlignment="1"/>
    <xf numFmtId="0" fontId="0" fillId="0" borderId="0" xfId="0" applyAlignment="1"/>
    <xf numFmtId="44" fontId="0" fillId="0" borderId="0" xfId="2" applyFont="1" applyAlignment="1"/>
    <xf numFmtId="0" fontId="17" fillId="7" borderId="0" xfId="8" applyFont="1" applyAlignment="1">
      <alignment horizontal="left" vertical="top"/>
    </xf>
    <xf numFmtId="0" fontId="0" fillId="6" borderId="0" xfId="7" applyFont="1" applyAlignment="1">
      <alignment horizontal="left" vertical="top"/>
    </xf>
    <xf numFmtId="0" fontId="2" fillId="7" borderId="2" xfId="4" applyFill="1" applyAlignment="1">
      <alignment horizontal="left" vertical="top"/>
    </xf>
    <xf numFmtId="168" fontId="2" fillId="6" borderId="2" xfId="2" applyNumberFormat="1" applyFont="1" applyFill="1" applyBorder="1" applyAlignment="1">
      <alignment horizontal="left" vertical="top"/>
    </xf>
    <xf numFmtId="17" fontId="5" fillId="0" borderId="0" xfId="0" applyNumberFormat="1" applyFont="1" applyAlignment="1">
      <alignment horizontal="left"/>
    </xf>
    <xf numFmtId="0" fontId="0" fillId="8" borderId="0" xfId="0" applyFill="1" applyBorder="1"/>
    <xf numFmtId="0" fontId="20" fillId="2" borderId="1" xfId="3" applyFont="1" applyAlignment="1">
      <alignment horizontal="right" wrapText="1"/>
    </xf>
    <xf numFmtId="0" fontId="18" fillId="2" borderId="1" xfId="3" applyFont="1" applyAlignment="1"/>
    <xf numFmtId="0" fontId="21" fillId="2" borderId="1" xfId="3" applyFont="1" applyAlignment="1">
      <alignment horizontal="center" wrapText="1"/>
    </xf>
    <xf numFmtId="0" fontId="18" fillId="2" borderId="1" xfId="3" applyFont="1" applyAlignment="1">
      <alignment horizontal="center" wrapText="1"/>
    </xf>
    <xf numFmtId="0" fontId="18" fillId="2" borderId="1" xfId="3" applyNumberFormat="1" applyFont="1" applyAlignment="1">
      <alignment horizontal="right" wrapText="1"/>
    </xf>
    <xf numFmtId="2" fontId="18" fillId="2" borderId="1" xfId="3" applyNumberFormat="1" applyFont="1" applyAlignment="1">
      <alignment horizontal="right" wrapText="1"/>
    </xf>
    <xf numFmtId="0" fontId="0" fillId="8" borderId="8" xfId="0" applyFill="1" applyBorder="1"/>
    <xf numFmtId="0" fontId="18" fillId="2" borderId="1" xfId="3" applyFont="1" applyAlignment="1">
      <alignment horizontal="left" wrapText="1"/>
    </xf>
    <xf numFmtId="2" fontId="15" fillId="5" borderId="6" xfId="6" applyNumberFormat="1"/>
    <xf numFmtId="0" fontId="15" fillId="5" borderId="6" xfId="6"/>
    <xf numFmtId="49" fontId="8" fillId="3" borderId="3" xfId="5" applyNumberFormat="1" applyAlignment="1"/>
    <xf numFmtId="44" fontId="8" fillId="3" borderId="3" xfId="5" applyNumberFormat="1" applyAlignment="1"/>
    <xf numFmtId="44" fontId="0" fillId="0" borderId="0" xfId="0" applyNumberFormat="1"/>
    <xf numFmtId="44" fontId="2" fillId="0" borderId="2" xfId="2" applyNumberFormat="1" applyFont="1" applyBorder="1"/>
    <xf numFmtId="167" fontId="0" fillId="0" borderId="0" xfId="0" applyNumberFormat="1"/>
    <xf numFmtId="167" fontId="2" fillId="0" borderId="2" xfId="2" applyNumberFormat="1" applyFont="1" applyBorder="1"/>
    <xf numFmtId="0" fontId="11" fillId="2" borderId="9" xfId="3" applyFont="1" applyBorder="1" applyAlignment="1">
      <alignment vertical="top" wrapText="1"/>
    </xf>
    <xf numFmtId="0" fontId="0" fillId="0" borderId="0" xfId="0" applyNumberFormat="1"/>
    <xf numFmtId="169" fontId="0" fillId="0" borderId="0" xfId="0" applyNumberFormat="1"/>
    <xf numFmtId="14" fontId="13" fillId="0" borderId="2" xfId="4" applyNumberFormat="1" applyFont="1"/>
    <xf numFmtId="0" fontId="2" fillId="0" borderId="0" xfId="0" applyFont="1"/>
    <xf numFmtId="14" fontId="0" fillId="0" borderId="0" xfId="0" applyNumberFormat="1" applyFont="1"/>
    <xf numFmtId="20" fontId="0" fillId="0" borderId="0" xfId="0" applyNumberFormat="1"/>
    <xf numFmtId="0" fontId="0" fillId="0" borderId="14" xfId="0" applyBorder="1"/>
    <xf numFmtId="49" fontId="8" fillId="3" borderId="15" xfId="5" applyNumberFormat="1" applyBorder="1"/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44" fontId="0" fillId="10" borderId="10" xfId="2" applyFont="1" applyFill="1" applyBorder="1" applyAlignment="1">
      <alignment vertical="center"/>
    </xf>
    <xf numFmtId="20" fontId="0" fillId="0" borderId="10" xfId="0" applyNumberFormat="1" applyBorder="1"/>
    <xf numFmtId="0" fontId="0" fillId="0" borderId="10" xfId="0" applyNumberFormat="1" applyBorder="1"/>
    <xf numFmtId="44" fontId="0" fillId="0" borderId="10" xfId="2" applyNumberFormat="1" applyFont="1" applyBorder="1"/>
    <xf numFmtId="44" fontId="0" fillId="0" borderId="0" xfId="2" applyFont="1"/>
    <xf numFmtId="0" fontId="25" fillId="11" borderId="16" xfId="0" applyFont="1" applyFill="1" applyBorder="1" applyAlignment="1">
      <alignment horizontal="center" vertical="center" wrapText="1"/>
    </xf>
    <xf numFmtId="0" fontId="25" fillId="11" borderId="0" xfId="0" applyFont="1" applyFill="1" applyBorder="1" applyAlignment="1">
      <alignment horizontal="center" vertical="center" wrapText="1"/>
    </xf>
    <xf numFmtId="0" fontId="25" fillId="11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8" fillId="3" borderId="3" xfId="5" applyNumberFormat="1" applyAlignment="1">
      <alignment vertical="top"/>
    </xf>
    <xf numFmtId="0" fontId="25" fillId="11" borderId="0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9" fontId="8" fillId="3" borderId="3" xfId="5" applyNumberFormat="1" applyAlignment="1">
      <alignment vertical="center"/>
    </xf>
    <xf numFmtId="0" fontId="0" fillId="0" borderId="0" xfId="0" applyAlignment="1">
      <alignment wrapText="1"/>
    </xf>
    <xf numFmtId="22" fontId="0" fillId="0" borderId="0" xfId="0" applyNumberFormat="1"/>
    <xf numFmtId="18" fontId="0" fillId="0" borderId="0" xfId="0" applyNumberFormat="1"/>
    <xf numFmtId="171" fontId="0" fillId="0" borderId="0" xfId="0" applyNumberFormat="1"/>
    <xf numFmtId="0" fontId="0" fillId="0" borderId="0" xfId="0" applyNumberFormat="1" applyFont="1"/>
    <xf numFmtId="0" fontId="4" fillId="2" borderId="4" xfId="3" applyFont="1" applyBorder="1" applyAlignment="1">
      <alignment horizontal="left" vertical="top"/>
    </xf>
    <xf numFmtId="0" fontId="4" fillId="2" borderId="5" xfId="3" applyFont="1" applyBorder="1" applyAlignment="1">
      <alignment horizontal="left" vertical="top"/>
    </xf>
    <xf numFmtId="0" fontId="15" fillId="5" borderId="6" xfId="6" applyAlignment="1">
      <alignment horizontal="right"/>
    </xf>
    <xf numFmtId="0" fontId="10" fillId="0" borderId="7" xfId="0" applyFont="1" applyBorder="1" applyAlignment="1">
      <alignment horizontal="left" vertical="top" wrapText="1"/>
    </xf>
    <xf numFmtId="0" fontId="19" fillId="2" borderId="1" xfId="3" applyFont="1" applyAlignment="1">
      <alignment horizontal="center"/>
    </xf>
    <xf numFmtId="0" fontId="0" fillId="2" borderId="11" xfId="3" applyFont="1" applyBorder="1" applyAlignment="1">
      <alignment horizontal="left"/>
    </xf>
    <xf numFmtId="0" fontId="0" fillId="2" borderId="12" xfId="3" applyFont="1" applyBorder="1" applyAlignment="1">
      <alignment horizontal="left"/>
    </xf>
    <xf numFmtId="0" fontId="0" fillId="2" borderId="13" xfId="3" applyFont="1" applyBorder="1" applyAlignment="1">
      <alignment horizontal="left"/>
    </xf>
    <xf numFmtId="168" fontId="2" fillId="0" borderId="2" xfId="4" applyNumberFormat="1"/>
    <xf numFmtId="0" fontId="0" fillId="0" borderId="0" xfId="0" applyFont="1"/>
    <xf numFmtId="0" fontId="11" fillId="0" borderId="1" xfId="3" applyFont="1" applyFill="1" applyAlignment="1">
      <alignment vertical="top" wrapText="1"/>
    </xf>
    <xf numFmtId="49" fontId="27" fillId="3" borderId="3" xfId="5" applyNumberFormat="1" applyFont="1"/>
    <xf numFmtId="0" fontId="2" fillId="0" borderId="2" xfId="4" applyFill="1"/>
    <xf numFmtId="0" fontId="2" fillId="0" borderId="2" xfId="4" applyNumberFormat="1" applyFill="1"/>
    <xf numFmtId="170" fontId="2" fillId="0" borderId="2" xfId="4" applyNumberFormat="1" applyFill="1"/>
    <xf numFmtId="0" fontId="26" fillId="0" borderId="0" xfId="10" applyFill="1" applyBorder="1" applyAlignment="1"/>
    <xf numFmtId="0" fontId="28" fillId="0" borderId="0" xfId="10" applyFont="1" applyFill="1" applyBorder="1" applyAlignment="1"/>
    <xf numFmtId="0" fontId="28" fillId="0" borderId="0" xfId="10" applyFont="1"/>
  </cellXfs>
  <cellStyles count="11">
    <cellStyle name="20 % - Akzent1" xfId="7" builtinId="30"/>
    <cellStyle name="60 % - Akzent1" xfId="8" builtinId="32"/>
    <cellStyle name="Ausgabe" xfId="6" builtinId="21"/>
    <cellStyle name="Eingabe" xfId="5" builtinId="20"/>
    <cellStyle name="Ergebnis" xfId="4" builtinId="25"/>
    <cellStyle name="Komma" xfId="1" builtinId="3"/>
    <cellStyle name="Neutral 2" xfId="9" xr:uid="{00000000-0005-0000-0000-000006000000}"/>
    <cellStyle name="Notiz" xfId="3" builtinId="10"/>
    <cellStyle name="Standard" xfId="0" builtinId="0"/>
    <cellStyle name="Überschrift" xfId="10" builtinId="15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11</xdr:row>
      <xdr:rowOff>95249</xdr:rowOff>
    </xdr:from>
    <xdr:to>
      <xdr:col>4</xdr:col>
      <xdr:colOff>523874</xdr:colOff>
      <xdr:row>16</xdr:row>
      <xdr:rowOff>161925</xdr:rowOff>
    </xdr:to>
    <xdr:sp macro="" textlink="">
      <xdr:nvSpPr>
        <xdr:cNvPr id="2" name="Ovale Legen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24049" y="2314574"/>
          <a:ext cx="2428875" cy="1085851"/>
        </a:xfrm>
        <a:prstGeom prst="wedgeEllipseCallout">
          <a:avLst>
            <a:gd name="adj1" fmla="val -45641"/>
            <a:gd name="adj2" fmla="val -43558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08000" tIns="0" bIns="0" rtlCol="0" anchor="t" anchorCtr="0"/>
        <a:lstStyle/>
        <a:p>
          <a:pPr algn="ctr"/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Bilden Sie die </a:t>
          </a:r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Summe</a:t>
          </a: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und weisen Sie</a:t>
          </a:r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ihr </a:t>
          </a: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dann das </a:t>
          </a:r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 Währung  </a:t>
          </a: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zu. </a:t>
          </a:r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Was sagen Sie zum </a:t>
          </a:r>
          <a:r>
            <a:rPr lang="de-A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Ergebnis?</a:t>
          </a:r>
          <a:endParaRPr lang="de-AT" sz="1050" i="1">
            <a:effectLst/>
          </a:endParaRPr>
        </a:p>
      </xdr:txBody>
    </xdr:sp>
    <xdr:clientData/>
  </xdr:twoCellAnchor>
  <xdr:twoCellAnchor>
    <xdr:from>
      <xdr:col>5</xdr:col>
      <xdr:colOff>0</xdr:colOff>
      <xdr:row>38</xdr:row>
      <xdr:rowOff>85724</xdr:rowOff>
    </xdr:from>
    <xdr:to>
      <xdr:col>7</xdr:col>
      <xdr:colOff>523875</xdr:colOff>
      <xdr:row>46</xdr:row>
      <xdr:rowOff>114300</xdr:rowOff>
    </xdr:to>
    <xdr:sp macro="" textlink="">
      <xdr:nvSpPr>
        <xdr:cNvPr id="6" name="Ovale Legend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05350" y="7639049"/>
          <a:ext cx="2047875" cy="1638301"/>
        </a:xfrm>
        <a:prstGeom prst="wedgeEllipseCallout">
          <a:avLst>
            <a:gd name="adj1" fmla="val -89143"/>
            <a:gd name="adj2" fmla="val 35094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Ermitteln Sie die </a:t>
          </a:r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Anzahl</a:t>
          </a: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aller</a:t>
          </a: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verkauften</a:t>
          </a: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Rainbow</a:t>
          </a:r>
          <a:r>
            <a:rPr lang="de-A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-Smoothies</a:t>
          </a: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endParaRPr lang="de-AT">
            <a:effectLst/>
          </a:endParaRPr>
        </a:p>
      </xdr:txBody>
    </xdr:sp>
    <xdr:clientData/>
  </xdr:twoCellAnchor>
  <xdr:twoCellAnchor>
    <xdr:from>
      <xdr:col>7</xdr:col>
      <xdr:colOff>9526</xdr:colOff>
      <xdr:row>63</xdr:row>
      <xdr:rowOff>76200</xdr:rowOff>
    </xdr:from>
    <xdr:to>
      <xdr:col>8</xdr:col>
      <xdr:colOff>1952626</xdr:colOff>
      <xdr:row>71</xdr:row>
      <xdr:rowOff>104776</xdr:rowOff>
    </xdr:to>
    <xdr:sp macro="" textlink="">
      <xdr:nvSpPr>
        <xdr:cNvPr id="7" name="Ovale Legen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238876" y="12868275"/>
          <a:ext cx="2705100" cy="1647826"/>
        </a:xfrm>
        <a:prstGeom prst="wedgeEllipseCallout">
          <a:avLst>
            <a:gd name="adj1" fmla="val -75347"/>
            <a:gd name="adj2" fmla="val -23892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Ermitteln Sie den </a:t>
          </a:r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Umsatz</a:t>
          </a:r>
        </a:p>
        <a:p>
          <a:pPr algn="ctr"/>
          <a:r>
            <a:rPr lang="de-AT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eines </a:t>
          </a:r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Mitarbeiters</a:t>
          </a:r>
        </a:p>
        <a:p>
          <a:pPr algn="ctr"/>
          <a:r>
            <a:rPr lang="de-AT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einem </a:t>
          </a:r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bestimmten Monat  </a:t>
          </a:r>
          <a:r>
            <a:rPr lang="de-AT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</a:t>
          </a:r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ausgwählten </a:t>
          </a:r>
          <a:r>
            <a:rPr lang="de-A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Vertriebsland!</a:t>
          </a:r>
          <a:endParaRPr lang="de-AT">
            <a:effectLst/>
          </a:endParaRPr>
        </a:p>
      </xdr:txBody>
    </xdr:sp>
    <xdr:clientData/>
  </xdr:twoCellAnchor>
  <xdr:twoCellAnchor>
    <xdr:from>
      <xdr:col>5</xdr:col>
      <xdr:colOff>28575</xdr:colOff>
      <xdr:row>48</xdr:row>
      <xdr:rowOff>180975</xdr:rowOff>
    </xdr:from>
    <xdr:to>
      <xdr:col>7</xdr:col>
      <xdr:colOff>552450</xdr:colOff>
      <xdr:row>57</xdr:row>
      <xdr:rowOff>57150</xdr:rowOff>
    </xdr:to>
    <xdr:sp macro="" textlink="">
      <xdr:nvSpPr>
        <xdr:cNvPr id="8" name="Ovale Legen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733925" y="9753600"/>
          <a:ext cx="2047875" cy="1695450"/>
        </a:xfrm>
        <a:prstGeom prst="wedgeEllipseCallout">
          <a:avLst>
            <a:gd name="adj1" fmla="val -89143"/>
            <a:gd name="adj2" fmla="val -27253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Ermitteln Sie alle </a:t>
          </a:r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Umsätze </a:t>
          </a:r>
          <a:r>
            <a:rPr lang="de-AT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 </a:t>
          </a:r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Mitarbeiters</a:t>
          </a:r>
          <a:r>
            <a:rPr lang="de-A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Müller bzw. kopieren </a:t>
          </a:r>
          <a:r>
            <a:rPr lang="de-A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Sie die </a:t>
          </a:r>
          <a:r>
            <a:rPr lang="de-A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Formel </a:t>
          </a:r>
          <a:r>
            <a:rPr lang="de-A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für die anderen MA nach unten.</a:t>
          </a:r>
          <a:endParaRPr lang="de-AT" b="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12</xdr:row>
      <xdr:rowOff>19048</xdr:rowOff>
    </xdr:from>
    <xdr:to>
      <xdr:col>6</xdr:col>
      <xdr:colOff>571500</xdr:colOff>
      <xdr:row>17</xdr:row>
      <xdr:rowOff>190499</xdr:rowOff>
    </xdr:to>
    <xdr:sp macro="" textlink="">
      <xdr:nvSpPr>
        <xdr:cNvPr id="7" name="Ovale Legend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867149" y="3486148"/>
          <a:ext cx="2171701" cy="1181101"/>
        </a:xfrm>
        <a:prstGeom prst="wedgeEllipseCallout">
          <a:avLst>
            <a:gd name="adj1" fmla="val -52660"/>
            <a:gd name="adj2" fmla="val -4790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de-AT" sz="1100" b="1" baseline="0"/>
            <a:t>Blendet</a:t>
          </a:r>
          <a:r>
            <a:rPr lang="de-AT" sz="1100" b="0" baseline="0"/>
            <a:t> man die </a:t>
          </a:r>
          <a:r>
            <a:rPr lang="de-AT" sz="1100" b="1" baseline="0"/>
            <a:t>dritte Kommastelle ein</a:t>
          </a:r>
          <a:r>
            <a:rPr lang="de-AT" sz="1100" b="0" baseline="0"/>
            <a:t>, wird das </a:t>
          </a:r>
          <a:r>
            <a:rPr lang="de-AT" sz="1100" b="1" baseline="0"/>
            <a:t>Ergebnis ohne Rundung </a:t>
          </a:r>
          <a:r>
            <a:rPr lang="de-AT" sz="1100" b="0" baseline="0"/>
            <a:t>dargestellt.</a:t>
          </a:r>
          <a:endParaRPr lang="de-AT" sz="1100" b="0"/>
        </a:p>
      </xdr:txBody>
    </xdr:sp>
    <xdr:clientData/>
  </xdr:twoCellAnchor>
  <xdr:twoCellAnchor>
    <xdr:from>
      <xdr:col>1</xdr:col>
      <xdr:colOff>476249</xdr:colOff>
      <xdr:row>12</xdr:row>
      <xdr:rowOff>19048</xdr:rowOff>
    </xdr:from>
    <xdr:to>
      <xdr:col>3</xdr:col>
      <xdr:colOff>590550</xdr:colOff>
      <xdr:row>17</xdr:row>
      <xdr:rowOff>190499</xdr:rowOff>
    </xdr:to>
    <xdr:sp macro="" textlink="">
      <xdr:nvSpPr>
        <xdr:cNvPr id="8" name="Ovale Legend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333499" y="3486148"/>
          <a:ext cx="2171701" cy="1181101"/>
        </a:xfrm>
        <a:prstGeom prst="wedgeEllipseCallout">
          <a:avLst>
            <a:gd name="adj1" fmla="val -33801"/>
            <a:gd name="adj2" fmla="val -47901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Das </a:t>
          </a:r>
          <a:r>
            <a:rPr lang="de-A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 "Währung" kappt</a:t>
          </a:r>
          <a:r>
            <a:rPr lang="de-A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die </a:t>
          </a:r>
          <a:r>
            <a:rPr lang="de-A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dritte</a:t>
          </a:r>
          <a:r>
            <a:rPr lang="de-A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Kommastelle</a:t>
          </a:r>
          <a:r>
            <a:rPr lang="de-AT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 </a:t>
          </a:r>
          <a:endParaRPr lang="de-AT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294409</xdr:colOff>
      <xdr:row>1</xdr:row>
      <xdr:rowOff>103909</xdr:rowOff>
    </xdr:from>
    <xdr:to>
      <xdr:col>3</xdr:col>
      <xdr:colOff>760268</xdr:colOff>
      <xdr:row>5</xdr:row>
      <xdr:rowOff>60614</xdr:rowOff>
    </xdr:to>
    <xdr:sp macro="" textlink="">
      <xdr:nvSpPr>
        <xdr:cNvPr id="2" name="Ovale Legend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037359" y="2008909"/>
          <a:ext cx="2666134" cy="718705"/>
        </a:xfrm>
        <a:prstGeom prst="wedgeEllipseCallout">
          <a:avLst>
            <a:gd name="adj1" fmla="val -57154"/>
            <a:gd name="adj2" fmla="val -29829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de-AT" sz="1100" b="0" baseline="0"/>
            <a:t>Weisen Sie den Zahlen das </a:t>
          </a:r>
          <a:r>
            <a:rPr lang="de-AT" sz="1100" b="1" baseline="0"/>
            <a:t>Format "Standard" </a:t>
          </a:r>
          <a:r>
            <a:rPr lang="de-AT" sz="1100" b="0" baseline="0"/>
            <a:t>zu!</a:t>
          </a:r>
          <a:endParaRPr lang="de-AT" sz="1100" b="0"/>
        </a:p>
      </xdr:txBody>
    </xdr:sp>
    <xdr:clientData/>
  </xdr:twoCellAnchor>
  <xdr:twoCellAnchor editAs="oneCell">
    <xdr:from>
      <xdr:col>1</xdr:col>
      <xdr:colOff>64576</xdr:colOff>
      <xdr:row>7</xdr:row>
      <xdr:rowOff>104935</xdr:rowOff>
    </xdr:from>
    <xdr:to>
      <xdr:col>5</xdr:col>
      <xdr:colOff>355169</xdr:colOff>
      <xdr:row>13</xdr:row>
      <xdr:rowOff>33093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01BEEC1-9FF4-4013-9346-8E65F3602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661" y="1461037"/>
          <a:ext cx="3688919" cy="1106675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63500</xdr:colOff>
      <xdr:row>0</xdr:row>
      <xdr:rowOff>0</xdr:rowOff>
    </xdr:from>
    <xdr:to>
      <xdr:col>9</xdr:col>
      <xdr:colOff>7938</xdr:colOff>
      <xdr:row>5</xdr:row>
      <xdr:rowOff>170461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C5C8E67-AD33-4328-B6B0-A20DDEA66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0813" y="0"/>
          <a:ext cx="3754438" cy="1408711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workbookViewId="0">
      <selection activeCell="B6" sqref="B6"/>
    </sheetView>
  </sheetViews>
  <sheetFormatPr baseColWidth="10" defaultRowHeight="15.75" x14ac:dyDescent="0.25"/>
  <cols>
    <col min="1" max="1" width="12.85546875" style="2" bestFit="1" customWidth="1"/>
    <col min="2" max="2" width="15.85546875" style="2" bestFit="1" customWidth="1"/>
    <col min="3" max="3" width="15" style="2" customWidth="1"/>
    <col min="4" max="4" width="13.7109375" style="2" customWidth="1"/>
    <col min="5" max="5" width="13.140625" style="2" bestFit="1" customWidth="1"/>
    <col min="6" max="8" width="11.42578125" style="2"/>
    <col min="9" max="9" width="33" style="2" bestFit="1" customWidth="1"/>
    <col min="10" max="16384" width="11.42578125" style="2"/>
  </cols>
  <sheetData>
    <row r="1" spans="1:9" x14ac:dyDescent="0.25">
      <c r="A1" s="100" t="s">
        <v>71</v>
      </c>
      <c r="B1" s="101"/>
      <c r="C1" s="4"/>
      <c r="D1" s="4"/>
      <c r="E1" s="4"/>
      <c r="F1" s="4"/>
      <c r="G1" s="4"/>
      <c r="H1" s="4"/>
      <c r="I1" s="4"/>
    </row>
    <row r="2" spans="1:9" x14ac:dyDescent="0.25">
      <c r="B2" s="3">
        <v>2400</v>
      </c>
    </row>
    <row r="3" spans="1:9" x14ac:dyDescent="0.25">
      <c r="B3" s="3">
        <v>3200</v>
      </c>
    </row>
    <row r="4" spans="1:9" x14ac:dyDescent="0.25">
      <c r="B4" s="3">
        <v>850</v>
      </c>
    </row>
    <row r="5" spans="1:9" x14ac:dyDescent="0.25">
      <c r="B5" s="3">
        <v>2900</v>
      </c>
    </row>
    <row r="6" spans="1:9" ht="16.5" thickBot="1" x14ac:dyDescent="0.3">
      <c r="B6" s="7"/>
      <c r="C6" s="20" t="s">
        <v>21</v>
      </c>
    </row>
    <row r="7" spans="1:9" ht="16.5" thickTop="1" x14ac:dyDescent="0.25"/>
    <row r="8" spans="1:9" s="35" customFormat="1" x14ac:dyDescent="0.25">
      <c r="A8" s="100" t="s">
        <v>71</v>
      </c>
      <c r="B8" s="101"/>
      <c r="C8" s="4"/>
      <c r="D8" s="4"/>
      <c r="E8" s="4"/>
      <c r="F8" s="4"/>
      <c r="G8" s="4"/>
      <c r="H8" s="4"/>
      <c r="I8" s="4"/>
    </row>
    <row r="9" spans="1:9" x14ac:dyDescent="0.25">
      <c r="A9"/>
      <c r="B9" s="6"/>
      <c r="C9" s="5"/>
      <c r="D9"/>
      <c r="E9"/>
      <c r="F9" s="5"/>
      <c r="G9"/>
      <c r="H9"/>
      <c r="I9"/>
    </row>
    <row r="10" spans="1:9" x14ac:dyDescent="0.25">
      <c r="B10" s="40">
        <v>2.0760000000000001</v>
      </c>
      <c r="D10"/>
      <c r="E10"/>
      <c r="G10"/>
      <c r="H10"/>
      <c r="I10"/>
    </row>
    <row r="11" spans="1:9" x14ac:dyDescent="0.25">
      <c r="B11" s="40">
        <v>2.016</v>
      </c>
      <c r="D11"/>
      <c r="E11"/>
      <c r="G11"/>
      <c r="H11"/>
      <c r="I11"/>
    </row>
    <row r="12" spans="1:9" ht="16.5" thickBot="1" x14ac:dyDescent="0.3">
      <c r="B12" s="41"/>
      <c r="D12"/>
      <c r="E12"/>
      <c r="G12"/>
      <c r="H12"/>
      <c r="I12"/>
    </row>
    <row r="13" spans="1:9" ht="16.5" thickTop="1" x14ac:dyDescent="0.25">
      <c r="H13"/>
    </row>
    <row r="20" spans="1:9" x14ac:dyDescent="0.25">
      <c r="A20" s="4" t="s">
        <v>72</v>
      </c>
      <c r="B20" s="4"/>
      <c r="C20" s="4"/>
      <c r="D20" s="4"/>
      <c r="E20" s="4"/>
      <c r="F20" s="4"/>
      <c r="G20" s="4"/>
      <c r="H20" s="4"/>
      <c r="I20" s="4"/>
    </row>
    <row r="21" spans="1:9" s="35" customFormat="1" x14ac:dyDescent="0.25">
      <c r="A21" s="34"/>
      <c r="B21" s="34"/>
      <c r="C21" s="34"/>
      <c r="D21" s="34"/>
      <c r="E21" s="34"/>
      <c r="F21" s="34"/>
      <c r="G21" s="34"/>
      <c r="H21" s="34"/>
      <c r="I21" s="34"/>
    </row>
    <row r="22" spans="1:9" s="35" customFormat="1" ht="16.5" thickBot="1" x14ac:dyDescent="0.3">
      <c r="A22" s="37"/>
      <c r="B22" s="34">
        <v>2.8690000000000002</v>
      </c>
      <c r="C22" s="36"/>
      <c r="D22" s="20" t="s">
        <v>20</v>
      </c>
      <c r="E22" s="34"/>
      <c r="F22" s="34"/>
      <c r="G22" s="34"/>
      <c r="H22" s="34"/>
      <c r="I22" s="34"/>
    </row>
    <row r="23" spans="1:9" s="35" customFormat="1" ht="17.25" thickTop="1" thickBot="1" x14ac:dyDescent="0.3">
      <c r="A23" s="37"/>
      <c r="B23" s="34">
        <v>2.67</v>
      </c>
      <c r="C23" s="36"/>
      <c r="D23" s="20" t="s">
        <v>27</v>
      </c>
      <c r="E23" s="34"/>
      <c r="F23" s="34"/>
      <c r="G23" s="34"/>
      <c r="H23" s="34"/>
      <c r="I23" s="34"/>
    </row>
    <row r="24" spans="1:9" s="35" customFormat="1" ht="16.5" thickTop="1" x14ac:dyDescent="0.25">
      <c r="A24" s="34"/>
      <c r="B24" s="34"/>
      <c r="C24" s="34"/>
      <c r="D24" s="34"/>
      <c r="E24" s="34"/>
      <c r="F24" s="34"/>
      <c r="G24" s="34"/>
      <c r="H24" s="34"/>
      <c r="I24" s="34"/>
    </row>
    <row r="26" spans="1:9" x14ac:dyDescent="0.25">
      <c r="A26" s="4" t="s">
        <v>73</v>
      </c>
      <c r="B26" s="4"/>
      <c r="C26" s="4"/>
      <c r="D26" s="4"/>
      <c r="E26" s="4"/>
      <c r="F26" s="4"/>
      <c r="G26" s="4"/>
      <c r="H26" s="4"/>
      <c r="I26" s="4"/>
    </row>
    <row r="28" spans="1:9" ht="16.5" thickBot="1" x14ac:dyDescent="0.3">
      <c r="B28" s="2">
        <v>3.1457899999999999</v>
      </c>
      <c r="C28" s="13"/>
      <c r="D28" s="20" t="s">
        <v>5</v>
      </c>
      <c r="E28"/>
    </row>
    <row r="29" spans="1:9" ht="17.25" thickTop="1" thickBot="1" x14ac:dyDescent="0.3">
      <c r="B29" s="2">
        <v>78.3</v>
      </c>
      <c r="C29" s="13"/>
      <c r="D29" s="20" t="s">
        <v>6</v>
      </c>
      <c r="E29"/>
    </row>
    <row r="30" spans="1:9" ht="16.5" thickTop="1" x14ac:dyDescent="0.25">
      <c r="D30" s="14"/>
    </row>
    <row r="31" spans="1:9" x14ac:dyDescent="0.25">
      <c r="A31" s="4" t="s">
        <v>74</v>
      </c>
      <c r="B31" s="4"/>
      <c r="C31" s="4"/>
      <c r="D31" s="8"/>
      <c r="E31" s="4"/>
      <c r="F31" s="4"/>
      <c r="G31" s="4"/>
      <c r="H31" s="4"/>
      <c r="I31" s="4"/>
    </row>
    <row r="32" spans="1:9" x14ac:dyDescent="0.25">
      <c r="D32" s="14"/>
    </row>
    <row r="33" spans="1:9" ht="16.5" thickBot="1" x14ac:dyDescent="0.3">
      <c r="B33" s="2">
        <v>3.1457899999999999</v>
      </c>
      <c r="C33" s="13"/>
      <c r="D33" s="20" t="s">
        <v>7</v>
      </c>
      <c r="E33"/>
    </row>
    <row r="34" spans="1:9" ht="17.25" thickTop="1" thickBot="1" x14ac:dyDescent="0.3">
      <c r="B34" s="2">
        <v>78.3</v>
      </c>
      <c r="C34" s="13"/>
      <c r="D34" s="20" t="s">
        <v>8</v>
      </c>
      <c r="E34"/>
    </row>
    <row r="35" spans="1:9" ht="16.5" thickTop="1" x14ac:dyDescent="0.25"/>
    <row r="36" spans="1:9" x14ac:dyDescent="0.25">
      <c r="A36" s="4" t="s">
        <v>75</v>
      </c>
      <c r="B36" s="4"/>
      <c r="C36" s="4"/>
      <c r="D36" s="4"/>
      <c r="E36" s="4"/>
      <c r="F36" s="4"/>
      <c r="G36" s="4"/>
      <c r="H36" s="4"/>
      <c r="I36" s="4"/>
    </row>
    <row r="38" spans="1:9" x14ac:dyDescent="0.25">
      <c r="B38" s="6" t="s">
        <v>169</v>
      </c>
      <c r="C38" s="5" t="s">
        <v>22</v>
      </c>
      <c r="D38" s="18" t="s">
        <v>4</v>
      </c>
    </row>
    <row r="39" spans="1:9" x14ac:dyDescent="0.25">
      <c r="B39" s="2" t="s">
        <v>167</v>
      </c>
      <c r="C39" s="16">
        <v>43530</v>
      </c>
      <c r="D39" s="2">
        <v>22</v>
      </c>
    </row>
    <row r="40" spans="1:9" x14ac:dyDescent="0.25">
      <c r="B40" s="2" t="s">
        <v>171</v>
      </c>
      <c r="C40" s="16">
        <v>43530</v>
      </c>
      <c r="D40" s="2">
        <v>15</v>
      </c>
    </row>
    <row r="41" spans="1:9" x14ac:dyDescent="0.25">
      <c r="B41" s="2" t="s">
        <v>170</v>
      </c>
      <c r="C41" s="16">
        <v>43530</v>
      </c>
      <c r="D41" s="2">
        <v>18</v>
      </c>
    </row>
    <row r="42" spans="1:9" x14ac:dyDescent="0.25">
      <c r="B42" s="2" t="s">
        <v>168</v>
      </c>
      <c r="C42" s="16">
        <v>43531</v>
      </c>
      <c r="D42" s="2">
        <v>30</v>
      </c>
    </row>
    <row r="43" spans="1:9" x14ac:dyDescent="0.25">
      <c r="B43" s="2" t="s">
        <v>170</v>
      </c>
      <c r="C43" s="16">
        <v>43531</v>
      </c>
      <c r="D43" s="2">
        <v>32</v>
      </c>
    </row>
    <row r="44" spans="1:9" x14ac:dyDescent="0.25">
      <c r="B44" s="2" t="s">
        <v>171</v>
      </c>
      <c r="C44" s="16">
        <v>43531</v>
      </c>
      <c r="D44" s="2">
        <v>14</v>
      </c>
    </row>
    <row r="45" spans="1:9" x14ac:dyDescent="0.25">
      <c r="B45" s="2" t="s">
        <v>167</v>
      </c>
      <c r="C45" s="16">
        <v>43531</v>
      </c>
      <c r="D45" s="2">
        <v>21</v>
      </c>
    </row>
    <row r="46" spans="1:9" ht="16.5" thickBot="1" x14ac:dyDescent="0.3">
      <c r="A46" s="17" t="s">
        <v>173</v>
      </c>
      <c r="D46" s="13"/>
      <c r="E46"/>
      <c r="F46"/>
      <c r="G46"/>
      <c r="H46"/>
    </row>
    <row r="47" spans="1:9" ht="16.5" thickTop="1" x14ac:dyDescent="0.25"/>
    <row r="48" spans="1:9" x14ac:dyDescent="0.25">
      <c r="A48" s="4" t="s">
        <v>75</v>
      </c>
      <c r="B48" s="4"/>
      <c r="C48" s="4"/>
      <c r="D48" s="4"/>
      <c r="E48" s="4"/>
      <c r="F48" s="4"/>
      <c r="G48" s="4"/>
      <c r="H48" s="4"/>
      <c r="I48" s="4"/>
    </row>
    <row r="50" spans="1:9" x14ac:dyDescent="0.25">
      <c r="A50" s="42" t="s">
        <v>29</v>
      </c>
      <c r="B50" s="42" t="s">
        <v>30</v>
      </c>
      <c r="C50" s="42" t="s">
        <v>69</v>
      </c>
      <c r="D50" s="42"/>
      <c r="E50" s="42"/>
      <c r="F50" s="43"/>
    </row>
    <row r="51" spans="1:9" ht="16.5" thickBot="1" x14ac:dyDescent="0.3">
      <c r="A51" s="43" t="s">
        <v>33</v>
      </c>
      <c r="B51" s="44">
        <v>3000</v>
      </c>
      <c r="C51" s="45" t="s">
        <v>33</v>
      </c>
      <c r="D51" s="13"/>
      <c r="E51" s="42"/>
      <c r="F51" s="44"/>
    </row>
    <row r="52" spans="1:9" ht="16.5" thickTop="1" x14ac:dyDescent="0.25">
      <c r="A52" s="43" t="s">
        <v>36</v>
      </c>
      <c r="B52" s="44">
        <v>1200</v>
      </c>
      <c r="C52" s="44"/>
      <c r="D52" s="44"/>
      <c r="E52" s="42"/>
      <c r="F52" s="44"/>
    </row>
    <row r="53" spans="1:9" x14ac:dyDescent="0.25">
      <c r="A53" s="43" t="s">
        <v>33</v>
      </c>
      <c r="B53" s="44">
        <v>2500</v>
      </c>
      <c r="C53" s="44"/>
      <c r="D53" s="44"/>
      <c r="E53"/>
      <c r="F53"/>
    </row>
    <row r="54" spans="1:9" x14ac:dyDescent="0.25">
      <c r="A54" s="43" t="s">
        <v>42</v>
      </c>
      <c r="B54" s="44">
        <v>4000</v>
      </c>
      <c r="C54" s="44"/>
      <c r="D54" s="44"/>
      <c r="E54"/>
      <c r="F54"/>
    </row>
    <row r="55" spans="1:9" x14ac:dyDescent="0.25">
      <c r="A55" s="43" t="s">
        <v>36</v>
      </c>
      <c r="B55" s="44">
        <v>5000</v>
      </c>
      <c r="C55" s="44"/>
      <c r="D55" s="44"/>
      <c r="E55"/>
      <c r="F55"/>
    </row>
    <row r="56" spans="1:9" x14ac:dyDescent="0.25">
      <c r="A56" s="43" t="s">
        <v>33</v>
      </c>
      <c r="B56" s="44">
        <v>3500</v>
      </c>
      <c r="C56" s="44"/>
      <c r="D56" s="44"/>
      <c r="E56"/>
      <c r="F56"/>
    </row>
    <row r="57" spans="1:9" x14ac:dyDescent="0.25">
      <c r="A57" s="43" t="s">
        <v>42</v>
      </c>
      <c r="B57" s="44">
        <v>2000</v>
      </c>
      <c r="C57" s="44"/>
      <c r="D57" s="44"/>
      <c r="E57" s="43"/>
      <c r="F57" s="43"/>
    </row>
    <row r="61" spans="1:9" x14ac:dyDescent="0.25">
      <c r="A61" s="4" t="s">
        <v>76</v>
      </c>
      <c r="B61" s="4"/>
      <c r="C61" s="4"/>
      <c r="D61" s="4"/>
      <c r="E61" s="4"/>
      <c r="F61" s="4"/>
      <c r="G61" s="4"/>
      <c r="H61" s="4"/>
      <c r="I61" s="4"/>
    </row>
    <row r="63" spans="1:9" x14ac:dyDescent="0.25">
      <c r="A63" s="42" t="s">
        <v>29</v>
      </c>
      <c r="B63" s="42" t="s">
        <v>30</v>
      </c>
      <c r="C63" s="42" t="s">
        <v>31</v>
      </c>
      <c r="D63" s="42" t="s">
        <v>46</v>
      </c>
      <c r="E63" s="45" t="s">
        <v>41</v>
      </c>
      <c r="F63" s="46" t="s">
        <v>33</v>
      </c>
    </row>
    <row r="64" spans="1:9" x14ac:dyDescent="0.25">
      <c r="A64" s="43" t="s">
        <v>33</v>
      </c>
      <c r="B64" s="44">
        <v>3000</v>
      </c>
      <c r="C64" s="44" t="s">
        <v>34</v>
      </c>
      <c r="D64" s="44" t="s">
        <v>35</v>
      </c>
      <c r="E64" s="45" t="s">
        <v>31</v>
      </c>
      <c r="F64" s="46" t="s">
        <v>39</v>
      </c>
    </row>
    <row r="65" spans="1:6" x14ac:dyDescent="0.25">
      <c r="A65" s="43" t="s">
        <v>36</v>
      </c>
      <c r="B65" s="44">
        <v>1200</v>
      </c>
      <c r="C65" s="44" t="s">
        <v>37</v>
      </c>
      <c r="D65" s="44" t="s">
        <v>38</v>
      </c>
      <c r="E65" s="45" t="s">
        <v>46</v>
      </c>
      <c r="F65" s="46" t="s">
        <v>40</v>
      </c>
    </row>
    <row r="66" spans="1:6" ht="16.5" thickBot="1" x14ac:dyDescent="0.3">
      <c r="A66" s="43" t="s">
        <v>33</v>
      </c>
      <c r="B66" s="44">
        <v>2500</v>
      </c>
      <c r="C66" s="44" t="s">
        <v>39</v>
      </c>
      <c r="D66" s="44" t="s">
        <v>40</v>
      </c>
      <c r="E66" s="47" t="s">
        <v>30</v>
      </c>
      <c r="F66" s="48"/>
    </row>
    <row r="67" spans="1:6" ht="16.5" thickTop="1" x14ac:dyDescent="0.25">
      <c r="A67" s="43" t="s">
        <v>42</v>
      </c>
      <c r="B67" s="44">
        <v>4000</v>
      </c>
      <c r="C67" s="44" t="s">
        <v>39</v>
      </c>
      <c r="D67" s="44" t="s">
        <v>43</v>
      </c>
    </row>
    <row r="68" spans="1:6" x14ac:dyDescent="0.25">
      <c r="A68" s="43" t="s">
        <v>36</v>
      </c>
      <c r="B68" s="44">
        <v>5000</v>
      </c>
      <c r="C68" s="44" t="s">
        <v>44</v>
      </c>
      <c r="D68" s="44" t="s">
        <v>38</v>
      </c>
    </row>
    <row r="69" spans="1:6" x14ac:dyDescent="0.25">
      <c r="A69" s="43" t="s">
        <v>33</v>
      </c>
      <c r="B69" s="44">
        <v>3500</v>
      </c>
      <c r="C69" s="44" t="s">
        <v>39</v>
      </c>
      <c r="D69" s="44" t="s">
        <v>40</v>
      </c>
    </row>
    <row r="70" spans="1:6" x14ac:dyDescent="0.25">
      <c r="A70" s="43" t="s">
        <v>42</v>
      </c>
      <c r="B70" s="44">
        <v>2000</v>
      </c>
      <c r="C70" s="44" t="s">
        <v>45</v>
      </c>
      <c r="D70" s="44" t="s">
        <v>35</v>
      </c>
      <c r="E70" s="43"/>
      <c r="F70" s="43"/>
    </row>
  </sheetData>
  <mergeCells count="2">
    <mergeCell ref="A1:B1"/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E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3" width="9.42578125" customWidth="1"/>
    <col min="4" max="4" width="11.140625" customWidth="1"/>
  </cols>
  <sheetData>
    <row r="1" spans="1:5" ht="37.5" customHeight="1" x14ac:dyDescent="0.25">
      <c r="A1" s="76" t="s">
        <v>103</v>
      </c>
      <c r="B1" s="76" t="s">
        <v>104</v>
      </c>
      <c r="C1" s="76" t="s">
        <v>105</v>
      </c>
      <c r="D1" s="76" t="s">
        <v>106</v>
      </c>
    </row>
    <row r="2" spans="1:5" x14ac:dyDescent="0.25">
      <c r="A2" s="73">
        <v>0.25</v>
      </c>
      <c r="B2" s="73">
        <v>0.75</v>
      </c>
      <c r="C2" s="73">
        <f>B2-A2</f>
        <v>0.5</v>
      </c>
      <c r="D2" s="68">
        <f>B2-A2</f>
        <v>0.5</v>
      </c>
      <c r="E2" s="7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"/>
  <sheetViews>
    <sheetView zoomScale="120" zoomScaleNormal="120" workbookViewId="0">
      <selection activeCell="C6" sqref="C6"/>
    </sheetView>
  </sheetViews>
  <sheetFormatPr baseColWidth="10" defaultRowHeight="15" x14ac:dyDescent="0.25"/>
  <cols>
    <col min="1" max="1" width="6" customWidth="1"/>
    <col min="2" max="2" width="7.7109375" customWidth="1"/>
    <col min="3" max="3" width="6.28515625" customWidth="1"/>
    <col min="5" max="5" width="2.7109375" customWidth="1"/>
    <col min="7" max="7" width="8.85546875" customWidth="1"/>
  </cols>
  <sheetData>
    <row r="1" spans="1:7" x14ac:dyDescent="0.25">
      <c r="A1" s="76" t="s">
        <v>107</v>
      </c>
      <c r="B1" s="76" t="s">
        <v>108</v>
      </c>
      <c r="C1" s="77" t="s">
        <v>109</v>
      </c>
      <c r="D1" s="78" t="s">
        <v>110</v>
      </c>
      <c r="F1" s="79" t="s">
        <v>111</v>
      </c>
      <c r="G1" s="80">
        <v>60</v>
      </c>
    </row>
    <row r="2" spans="1:7" x14ac:dyDescent="0.25">
      <c r="A2" s="81">
        <v>0.3125</v>
      </c>
      <c r="B2" s="81">
        <v>0.64583333333333337</v>
      </c>
      <c r="C2" s="82"/>
      <c r="D2" s="83"/>
      <c r="E2" s="84"/>
    </row>
    <row r="3" spans="1:7" x14ac:dyDescent="0.25">
      <c r="A3" s="81">
        <v>0.33333333333333331</v>
      </c>
      <c r="B3" s="81">
        <v>0.70833333333333337</v>
      </c>
      <c r="C3" s="82"/>
      <c r="D3" s="83"/>
      <c r="E3" s="84"/>
    </row>
    <row r="4" spans="1:7" x14ac:dyDescent="0.25">
      <c r="A4" s="81">
        <v>0.33333333333333331</v>
      </c>
      <c r="B4" s="81">
        <v>0.5</v>
      </c>
      <c r="C4" s="82"/>
      <c r="D4" s="83"/>
      <c r="E4" s="84"/>
    </row>
    <row r="5" spans="1:7" x14ac:dyDescent="0.25">
      <c r="A5" s="81">
        <v>0.29166666666666669</v>
      </c>
      <c r="B5" s="81">
        <v>0.625</v>
      </c>
      <c r="C5" s="82"/>
      <c r="D5" s="83"/>
      <c r="E5" s="84"/>
    </row>
    <row r="6" spans="1:7" ht="15.75" thickBot="1" x14ac:dyDescent="0.3">
      <c r="B6" s="112" t="s">
        <v>3</v>
      </c>
      <c r="C6" s="113"/>
      <c r="D6" s="84"/>
      <c r="E6" s="84"/>
    </row>
    <row r="7" spans="1:7" ht="15.75" thickTop="1" x14ac:dyDescent="0.25"/>
  </sheetData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1:G7"/>
  <sheetViews>
    <sheetView zoomScale="120" zoomScaleNormal="120" workbookViewId="0">
      <selection activeCell="C6" sqref="C6"/>
    </sheetView>
  </sheetViews>
  <sheetFormatPr baseColWidth="10" defaultRowHeight="15" x14ac:dyDescent="0.25"/>
  <cols>
    <col min="1" max="1" width="6" customWidth="1"/>
    <col min="2" max="2" width="7.7109375" customWidth="1"/>
    <col min="3" max="3" width="6.28515625" customWidth="1"/>
    <col min="5" max="5" width="2.7109375" customWidth="1"/>
    <col min="7" max="7" width="8.85546875" customWidth="1"/>
  </cols>
  <sheetData>
    <row r="1" spans="1:7" x14ac:dyDescent="0.25">
      <c r="A1" s="76" t="s">
        <v>107</v>
      </c>
      <c r="B1" s="76" t="s">
        <v>108</v>
      </c>
      <c r="C1" s="77" t="s">
        <v>109</v>
      </c>
      <c r="D1" s="78" t="s">
        <v>110</v>
      </c>
      <c r="F1" s="79" t="s">
        <v>111</v>
      </c>
      <c r="G1" s="80">
        <v>60</v>
      </c>
    </row>
    <row r="2" spans="1:7" x14ac:dyDescent="0.25">
      <c r="A2" s="81">
        <v>0.3125</v>
      </c>
      <c r="B2" s="81">
        <v>0.64583333333333337</v>
      </c>
      <c r="C2" s="81">
        <f>B2-A2</f>
        <v>0.33333333333333337</v>
      </c>
      <c r="D2" s="83">
        <f>(C2*$G$1)*24</f>
        <v>480.00000000000011</v>
      </c>
      <c r="E2" s="84"/>
    </row>
    <row r="3" spans="1:7" x14ac:dyDescent="0.25">
      <c r="A3" s="81">
        <v>0.33333333333333331</v>
      </c>
      <c r="B3" s="81">
        <v>0.70833333333333337</v>
      </c>
      <c r="C3" s="81">
        <f t="shared" ref="C3:C5" si="0">B3-A3</f>
        <v>0.37500000000000006</v>
      </c>
      <c r="D3" s="83">
        <f t="shared" ref="D3:D5" si="1">(C3*$G$1)*24</f>
        <v>540.00000000000011</v>
      </c>
      <c r="E3" s="84"/>
    </row>
    <row r="4" spans="1:7" x14ac:dyDescent="0.25">
      <c r="A4" s="81">
        <v>0.33333333333333331</v>
      </c>
      <c r="B4" s="81">
        <v>0.5</v>
      </c>
      <c r="C4" s="81">
        <f t="shared" si="0"/>
        <v>0.16666666666666669</v>
      </c>
      <c r="D4" s="83">
        <f t="shared" si="1"/>
        <v>240.00000000000006</v>
      </c>
      <c r="E4" s="84"/>
    </row>
    <row r="5" spans="1:7" x14ac:dyDescent="0.25">
      <c r="A5" s="81">
        <v>0.29166666666666669</v>
      </c>
      <c r="B5" s="81">
        <v>0.625</v>
      </c>
      <c r="C5" s="81">
        <f t="shared" si="0"/>
        <v>0.33333333333333331</v>
      </c>
      <c r="D5" s="83">
        <f t="shared" si="1"/>
        <v>480</v>
      </c>
      <c r="E5" s="84"/>
    </row>
    <row r="6" spans="1:7" ht="15.75" thickBot="1" x14ac:dyDescent="0.3">
      <c r="B6" s="112" t="s">
        <v>3</v>
      </c>
      <c r="C6" s="114">
        <f>SUM(C2:C5)</f>
        <v>1.2083333333333335</v>
      </c>
      <c r="D6" s="84"/>
      <c r="E6" s="84"/>
    </row>
    <row r="7" spans="1:7" ht="15.75" thickTop="1" x14ac:dyDescent="0.25"/>
  </sheetData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"/>
  <sheetViews>
    <sheetView zoomScale="120" zoomScaleNormal="120" workbookViewId="0">
      <selection activeCell="E2" sqref="E2"/>
    </sheetView>
  </sheetViews>
  <sheetFormatPr baseColWidth="10" defaultRowHeight="15" x14ac:dyDescent="0.25"/>
  <cols>
    <col min="1" max="1" width="6" customWidth="1"/>
    <col min="2" max="2" width="7.7109375" customWidth="1"/>
    <col min="3" max="4" width="6.28515625" customWidth="1"/>
    <col min="5" max="5" width="10.85546875" customWidth="1"/>
  </cols>
  <sheetData>
    <row r="1" spans="1:5" x14ac:dyDescent="0.25">
      <c r="A1" s="76" t="s">
        <v>107</v>
      </c>
      <c r="B1" s="76" t="s">
        <v>108</v>
      </c>
      <c r="C1" s="77" t="s">
        <v>109</v>
      </c>
      <c r="D1" s="77" t="s">
        <v>112</v>
      </c>
      <c r="E1" s="77" t="s">
        <v>113</v>
      </c>
    </row>
    <row r="2" spans="1:5" x14ac:dyDescent="0.25">
      <c r="A2" s="81">
        <v>0.3125</v>
      </c>
      <c r="B2" s="81">
        <v>0.625</v>
      </c>
      <c r="C2" s="81">
        <f>B2-A2</f>
        <v>0.3125</v>
      </c>
      <c r="D2" s="81">
        <v>0.33333333333333331</v>
      </c>
      <c r="E2" s="82"/>
    </row>
    <row r="3" spans="1:5" x14ac:dyDescent="0.25">
      <c r="A3" s="81">
        <v>0.33333333333333331</v>
      </c>
      <c r="B3" s="81">
        <v>0.70833333333333337</v>
      </c>
      <c r="C3" s="81">
        <f t="shared" ref="C3:C5" si="0">B3-A3</f>
        <v>0.37500000000000006</v>
      </c>
      <c r="D3" s="81">
        <v>0.33333333333333331</v>
      </c>
      <c r="E3" s="82"/>
    </row>
    <row r="4" spans="1:5" x14ac:dyDescent="0.25">
      <c r="A4" s="81">
        <v>0.33333333333333331</v>
      </c>
      <c r="B4" s="81">
        <v>0.5</v>
      </c>
      <c r="C4" s="81">
        <f t="shared" si="0"/>
        <v>0.16666666666666669</v>
      </c>
      <c r="D4" s="81">
        <v>0.33333333333333331</v>
      </c>
      <c r="E4" s="82"/>
    </row>
    <row r="5" spans="1:5" x14ac:dyDescent="0.25">
      <c r="A5" s="81">
        <v>0.29166666666666669</v>
      </c>
      <c r="B5" s="81">
        <v>0.625</v>
      </c>
      <c r="C5" s="81">
        <f t="shared" si="0"/>
        <v>0.33333333333333331</v>
      </c>
      <c r="D5" s="81">
        <v>0.33333333333333331</v>
      </c>
      <c r="E5" s="8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/>
  </sheetPr>
  <dimension ref="A1:F5"/>
  <sheetViews>
    <sheetView zoomScale="120" zoomScaleNormal="120" workbookViewId="0">
      <selection activeCell="E2" sqref="E2"/>
    </sheetView>
  </sheetViews>
  <sheetFormatPr baseColWidth="10" defaultRowHeight="15" x14ac:dyDescent="0.25"/>
  <cols>
    <col min="1" max="1" width="6" customWidth="1"/>
    <col min="2" max="2" width="7.7109375" customWidth="1"/>
    <col min="3" max="4" width="6.28515625" customWidth="1"/>
    <col min="5" max="5" width="10.85546875" customWidth="1"/>
  </cols>
  <sheetData>
    <row r="1" spans="1:6" x14ac:dyDescent="0.25">
      <c r="A1" s="76" t="s">
        <v>107</v>
      </c>
      <c r="B1" s="76" t="s">
        <v>108</v>
      </c>
      <c r="C1" s="77" t="s">
        <v>109</v>
      </c>
      <c r="D1" s="77" t="s">
        <v>112</v>
      </c>
      <c r="E1" s="77" t="s">
        <v>113</v>
      </c>
    </row>
    <row r="2" spans="1:6" x14ac:dyDescent="0.25">
      <c r="A2" s="81">
        <v>0.3125</v>
      </c>
      <c r="B2" s="81">
        <v>0.625</v>
      </c>
      <c r="C2" s="81">
        <f>B2-A2</f>
        <v>0.3125</v>
      </c>
      <c r="D2" s="81">
        <v>0.33333333333333331</v>
      </c>
      <c r="E2" s="82">
        <f>(C2-D2)*24</f>
        <v>-0.49999999999999956</v>
      </c>
      <c r="F2" s="15" t="s">
        <v>114</v>
      </c>
    </row>
    <row r="3" spans="1:6" x14ac:dyDescent="0.25">
      <c r="A3" s="81">
        <v>0.33333333333333331</v>
      </c>
      <c r="B3" s="81">
        <v>0.70833333333333337</v>
      </c>
      <c r="C3" s="81">
        <f t="shared" ref="C3:C5" si="0">B3-A3</f>
        <v>0.37500000000000006</v>
      </c>
      <c r="D3" s="81">
        <v>0.33333333333333331</v>
      </c>
      <c r="E3" s="82">
        <f t="shared" ref="E3:E5" si="1">(C3-D3)*24</f>
        <v>1.0000000000000018</v>
      </c>
      <c r="F3" s="19"/>
    </row>
    <row r="4" spans="1:6" x14ac:dyDescent="0.25">
      <c r="A4" s="81">
        <v>0.33333333333333331</v>
      </c>
      <c r="B4" s="81">
        <v>0.5</v>
      </c>
      <c r="C4" s="81">
        <f t="shared" si="0"/>
        <v>0.16666666666666669</v>
      </c>
      <c r="D4" s="81">
        <v>0.33333333333333331</v>
      </c>
      <c r="E4" s="82">
        <f t="shared" si="1"/>
        <v>-3.9999999999999991</v>
      </c>
      <c r="F4" s="19"/>
    </row>
    <row r="5" spans="1:6" x14ac:dyDescent="0.25">
      <c r="A5" s="81">
        <v>0.29166666666666669</v>
      </c>
      <c r="B5" s="81">
        <v>0.625</v>
      </c>
      <c r="C5" s="81">
        <f t="shared" si="0"/>
        <v>0.33333333333333331</v>
      </c>
      <c r="D5" s="81">
        <v>0.33333333333333331</v>
      </c>
      <c r="E5" s="82">
        <f t="shared" si="1"/>
        <v>0</v>
      </c>
      <c r="F5" s="19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5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5.42578125" customWidth="1"/>
    <col min="2" max="2" width="7" customWidth="1"/>
    <col min="3" max="3" width="10.140625" customWidth="1"/>
    <col min="4" max="4" width="9.5703125" customWidth="1"/>
    <col min="5" max="5" width="37.28515625" customWidth="1"/>
  </cols>
  <sheetData>
    <row r="1" spans="1:5" ht="15.75" thickBot="1" x14ac:dyDescent="0.3">
      <c r="A1" s="85" t="s">
        <v>97</v>
      </c>
      <c r="B1" s="85" t="s">
        <v>31</v>
      </c>
      <c r="C1" s="85" t="s">
        <v>98</v>
      </c>
      <c r="D1" s="86" t="s">
        <v>115</v>
      </c>
      <c r="E1" s="87" t="s">
        <v>116</v>
      </c>
    </row>
    <row r="2" spans="1:5" x14ac:dyDescent="0.25">
      <c r="A2">
        <v>2019</v>
      </c>
      <c r="B2">
        <v>12</v>
      </c>
      <c r="C2">
        <v>24</v>
      </c>
      <c r="D2" s="68"/>
      <c r="E2" t="s">
        <v>192</v>
      </c>
    </row>
    <row r="3" spans="1:5" ht="15.75" thickBot="1" x14ac:dyDescent="0.3"/>
    <row r="4" spans="1:5" ht="15.75" thickBot="1" x14ac:dyDescent="0.3">
      <c r="C4" s="85" t="s">
        <v>117</v>
      </c>
      <c r="D4" s="86" t="s">
        <v>115</v>
      </c>
      <c r="E4" s="87" t="s">
        <v>116</v>
      </c>
    </row>
    <row r="5" spans="1:5" ht="45" x14ac:dyDescent="0.25">
      <c r="C5" s="88">
        <v>20191224</v>
      </c>
      <c r="D5" s="89"/>
      <c r="E5" s="90" t="s">
        <v>118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/>
  </sheetPr>
  <dimension ref="A1:F5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5.42578125" customWidth="1"/>
    <col min="2" max="2" width="7" customWidth="1"/>
    <col min="3" max="3" width="10.140625" customWidth="1"/>
    <col min="4" max="4" width="9.5703125" customWidth="1"/>
    <col min="5" max="5" width="43.5703125" customWidth="1"/>
    <col min="6" max="6" width="37.28515625" customWidth="1"/>
  </cols>
  <sheetData>
    <row r="1" spans="1:6" ht="15.75" thickBot="1" x14ac:dyDescent="0.3">
      <c r="A1" s="85" t="s">
        <v>97</v>
      </c>
      <c r="B1" s="85" t="s">
        <v>31</v>
      </c>
      <c r="C1" s="85" t="s">
        <v>98</v>
      </c>
      <c r="D1" s="86" t="s">
        <v>115</v>
      </c>
      <c r="E1" s="87" t="s">
        <v>119</v>
      </c>
      <c r="F1" s="87" t="s">
        <v>116</v>
      </c>
    </row>
    <row r="2" spans="1:6" x14ac:dyDescent="0.25">
      <c r="A2">
        <v>2019</v>
      </c>
      <c r="B2">
        <v>12</v>
      </c>
      <c r="C2">
        <v>24</v>
      </c>
      <c r="D2" s="68">
        <f>DATE(A2,B2,C2)</f>
        <v>43823</v>
      </c>
      <c r="E2" s="15" t="s">
        <v>120</v>
      </c>
      <c r="F2" t="s">
        <v>192</v>
      </c>
    </row>
    <row r="3" spans="1:6" ht="15.75" thickBot="1" x14ac:dyDescent="0.3"/>
    <row r="4" spans="1:6" ht="15.75" thickBot="1" x14ac:dyDescent="0.3">
      <c r="C4" s="85" t="s">
        <v>117</v>
      </c>
      <c r="D4" s="86" t="s">
        <v>115</v>
      </c>
      <c r="E4" s="87" t="s">
        <v>119</v>
      </c>
      <c r="F4" s="87" t="s">
        <v>116</v>
      </c>
    </row>
    <row r="5" spans="1:6" ht="45" x14ac:dyDescent="0.25">
      <c r="C5" s="88">
        <v>20191224</v>
      </c>
      <c r="D5" s="89">
        <f>DATE(LEFT(C5,4),MID(C5,5,2),RIGHT(C5,2))</f>
        <v>43823</v>
      </c>
      <c r="E5" s="91" t="s">
        <v>121</v>
      </c>
      <c r="F5" s="90" t="s">
        <v>118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"/>
  <sheetViews>
    <sheetView zoomScale="120" zoomScaleNormal="120" workbookViewId="0">
      <selection activeCell="B2" sqref="B2"/>
    </sheetView>
  </sheetViews>
  <sheetFormatPr baseColWidth="10" defaultRowHeight="15" x14ac:dyDescent="0.25"/>
  <cols>
    <col min="2" max="2" width="10.7109375" customWidth="1"/>
    <col min="3" max="3" width="44.42578125" customWidth="1"/>
  </cols>
  <sheetData>
    <row r="1" spans="1:3" ht="15.75" thickBot="1" x14ac:dyDescent="0.3">
      <c r="A1" s="85" t="s">
        <v>117</v>
      </c>
      <c r="B1" s="86" t="s">
        <v>115</v>
      </c>
      <c r="C1" s="92" t="s">
        <v>116</v>
      </c>
    </row>
    <row r="2" spans="1:3" x14ac:dyDescent="0.25">
      <c r="A2" s="93">
        <v>43489</v>
      </c>
      <c r="B2" s="30"/>
      <c r="C2" s="43" t="s">
        <v>193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/>
  </sheetPr>
  <dimension ref="A1:D2"/>
  <sheetViews>
    <sheetView zoomScale="120" zoomScaleNormal="120" workbookViewId="0">
      <selection activeCell="B2" sqref="B2"/>
    </sheetView>
  </sheetViews>
  <sheetFormatPr baseColWidth="10" defaultRowHeight="15" x14ac:dyDescent="0.25"/>
  <cols>
    <col min="2" max="2" width="10.7109375" customWidth="1"/>
    <col min="3" max="3" width="12.5703125" customWidth="1"/>
    <col min="4" max="4" width="44.42578125" customWidth="1"/>
  </cols>
  <sheetData>
    <row r="1" spans="1:4" ht="15.75" thickBot="1" x14ac:dyDescent="0.3">
      <c r="A1" s="85" t="s">
        <v>117</v>
      </c>
      <c r="B1" s="86" t="s">
        <v>115</v>
      </c>
      <c r="C1" s="87" t="s">
        <v>119</v>
      </c>
      <c r="D1" s="92" t="s">
        <v>116</v>
      </c>
    </row>
    <row r="2" spans="1:4" x14ac:dyDescent="0.25">
      <c r="A2" s="93">
        <v>43489</v>
      </c>
      <c r="B2" s="30">
        <f>YEAR(A2)</f>
        <v>2019</v>
      </c>
      <c r="C2" s="94" t="s">
        <v>122</v>
      </c>
      <c r="D2" s="43" t="s">
        <v>193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"/>
  <sheetViews>
    <sheetView zoomScale="120" zoomScaleNormal="120" workbookViewId="0">
      <selection activeCell="B2" sqref="B2"/>
    </sheetView>
  </sheetViews>
  <sheetFormatPr baseColWidth="10" defaultRowHeight="15" x14ac:dyDescent="0.25"/>
  <cols>
    <col min="2" max="2" width="10.7109375" customWidth="1"/>
    <col min="3" max="3" width="43.5703125" customWidth="1"/>
  </cols>
  <sheetData>
    <row r="1" spans="1:3" ht="15.75" thickBot="1" x14ac:dyDescent="0.3">
      <c r="A1" s="85" t="s">
        <v>117</v>
      </c>
      <c r="B1" s="86" t="s">
        <v>115</v>
      </c>
      <c r="C1" s="92" t="s">
        <v>116</v>
      </c>
    </row>
    <row r="2" spans="1:3" x14ac:dyDescent="0.25">
      <c r="A2" s="93">
        <v>43489</v>
      </c>
      <c r="B2" s="30"/>
      <c r="C2" s="43" t="s">
        <v>123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K70"/>
  <sheetViews>
    <sheetView workbookViewId="0">
      <selection activeCell="B6" sqref="B6"/>
    </sheetView>
  </sheetViews>
  <sheetFormatPr baseColWidth="10" defaultRowHeight="15.75" x14ac:dyDescent="0.25"/>
  <cols>
    <col min="1" max="1" width="12.85546875" style="2" bestFit="1" customWidth="1"/>
    <col min="2" max="2" width="15.85546875" style="2" bestFit="1" customWidth="1"/>
    <col min="3" max="3" width="15" style="2" customWidth="1"/>
    <col min="4" max="4" width="13.7109375" style="2" customWidth="1"/>
    <col min="5" max="5" width="13.140625" style="2" bestFit="1" customWidth="1"/>
    <col min="6" max="8" width="11.42578125" style="2"/>
    <col min="9" max="9" width="33" style="2" bestFit="1" customWidth="1"/>
    <col min="10" max="16384" width="11.42578125" style="2"/>
  </cols>
  <sheetData>
    <row r="1" spans="1:9" x14ac:dyDescent="0.25">
      <c r="A1" s="100" t="s">
        <v>77</v>
      </c>
      <c r="B1" s="101"/>
      <c r="C1" s="4"/>
      <c r="D1" s="4"/>
      <c r="E1" s="4"/>
      <c r="F1" s="4"/>
      <c r="G1" s="4"/>
      <c r="H1" s="4"/>
      <c r="I1" s="4"/>
    </row>
    <row r="2" spans="1:9" x14ac:dyDescent="0.25">
      <c r="B2" s="3">
        <v>2400</v>
      </c>
    </row>
    <row r="3" spans="1:9" x14ac:dyDescent="0.25">
      <c r="B3" s="3">
        <v>3200</v>
      </c>
    </row>
    <row r="4" spans="1:9" x14ac:dyDescent="0.25">
      <c r="B4" s="3">
        <v>850</v>
      </c>
    </row>
    <row r="5" spans="1:9" x14ac:dyDescent="0.25">
      <c r="B5" s="3">
        <v>2900</v>
      </c>
    </row>
    <row r="6" spans="1:9" ht="16.5" thickBot="1" x14ac:dyDescent="0.3">
      <c r="B6" s="7">
        <f>SUM(B2:B5)</f>
        <v>9350</v>
      </c>
      <c r="C6" s="15" t="s">
        <v>28</v>
      </c>
      <c r="D6"/>
    </row>
    <row r="7" spans="1:9" ht="16.5" thickTop="1" x14ac:dyDescent="0.25"/>
    <row r="8" spans="1:9" s="35" customFormat="1" x14ac:dyDescent="0.25">
      <c r="A8" s="4" t="s">
        <v>71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/>
      <c r="B9" s="6"/>
      <c r="C9" s="5"/>
      <c r="D9"/>
      <c r="E9"/>
      <c r="F9" s="5"/>
      <c r="G9"/>
      <c r="H9"/>
      <c r="I9"/>
    </row>
    <row r="10" spans="1:9" x14ac:dyDescent="0.25">
      <c r="B10" s="63">
        <v>2.0760000000000001</v>
      </c>
      <c r="D10" s="65">
        <v>2.0760000000000001</v>
      </c>
      <c r="E10"/>
      <c r="G10"/>
      <c r="H10"/>
      <c r="I10"/>
    </row>
    <row r="11" spans="1:9" x14ac:dyDescent="0.25">
      <c r="B11" s="63">
        <v>2.016</v>
      </c>
      <c r="D11" s="65">
        <v>2.016</v>
      </c>
      <c r="E11"/>
      <c r="G11"/>
      <c r="H11"/>
      <c r="I11"/>
    </row>
    <row r="12" spans="1:9" ht="16.5" thickBot="1" x14ac:dyDescent="0.3">
      <c r="B12" s="64">
        <f>SUM(B10:B11)</f>
        <v>4.0920000000000005</v>
      </c>
      <c r="D12" s="66">
        <f>SUM(D10:D11)</f>
        <v>4.0920000000000005</v>
      </c>
      <c r="E12"/>
      <c r="G12"/>
      <c r="H12"/>
      <c r="I12"/>
    </row>
    <row r="13" spans="1:9" ht="16.5" thickTop="1" x14ac:dyDescent="0.25">
      <c r="H13"/>
    </row>
    <row r="20" spans="1:9" x14ac:dyDescent="0.25">
      <c r="A20" s="4" t="s">
        <v>72</v>
      </c>
      <c r="B20" s="4"/>
      <c r="C20" s="4"/>
      <c r="D20" s="4"/>
      <c r="E20" s="4"/>
      <c r="F20" s="4"/>
      <c r="G20" s="4"/>
      <c r="H20" s="4"/>
      <c r="I20" s="4"/>
    </row>
    <row r="21" spans="1:9" s="35" customFormat="1" x14ac:dyDescent="0.25">
      <c r="A21" s="34"/>
      <c r="B21" s="34"/>
      <c r="C21" s="34"/>
      <c r="D21" s="34"/>
      <c r="E21" s="34"/>
      <c r="F21" s="34"/>
      <c r="G21" s="34"/>
      <c r="H21" s="34"/>
      <c r="I21" s="34"/>
    </row>
    <row r="22" spans="1:9" s="35" customFormat="1" ht="16.5" thickBot="1" x14ac:dyDescent="0.3">
      <c r="A22" s="37"/>
      <c r="B22" s="34">
        <v>2.8690000000000002</v>
      </c>
      <c r="C22" s="36">
        <f>ROUND(B22,2)</f>
        <v>2.87</v>
      </c>
      <c r="D22" s="15" t="s">
        <v>159</v>
      </c>
      <c r="E22" s="15"/>
      <c r="F22" s="34"/>
      <c r="G22" s="34"/>
      <c r="H22" s="34"/>
      <c r="I22" s="34"/>
    </row>
    <row r="23" spans="1:9" s="35" customFormat="1" ht="17.25" thickTop="1" thickBot="1" x14ac:dyDescent="0.3">
      <c r="A23" s="37"/>
      <c r="B23" s="34">
        <v>2.67</v>
      </c>
      <c r="C23" s="36">
        <f>ROUND(B23,1)</f>
        <v>2.7</v>
      </c>
      <c r="D23" s="15" t="s">
        <v>160</v>
      </c>
      <c r="E23" s="15"/>
      <c r="F23" s="34"/>
      <c r="G23" s="34"/>
      <c r="H23" s="34"/>
      <c r="I23" s="34"/>
    </row>
    <row r="24" spans="1:9" s="35" customFormat="1" ht="16.5" thickTop="1" x14ac:dyDescent="0.25">
      <c r="A24" s="34"/>
      <c r="B24" s="34"/>
      <c r="C24" s="34"/>
      <c r="D24" s="34"/>
      <c r="E24" s="34"/>
      <c r="F24" s="34"/>
      <c r="G24" s="34"/>
      <c r="H24" s="34"/>
      <c r="I24" s="34"/>
    </row>
    <row r="26" spans="1:9" x14ac:dyDescent="0.25">
      <c r="A26" s="4" t="s">
        <v>73</v>
      </c>
      <c r="B26" s="4"/>
      <c r="C26" s="4"/>
      <c r="D26" s="4"/>
      <c r="E26" s="4"/>
      <c r="F26" s="4"/>
      <c r="G26" s="4"/>
      <c r="H26" s="4"/>
      <c r="I26" s="4"/>
    </row>
    <row r="28" spans="1:9" ht="16.5" thickBot="1" x14ac:dyDescent="0.3">
      <c r="B28" s="2">
        <v>3.1457899999999999</v>
      </c>
      <c r="C28" s="13">
        <f>ROUNDUP(B28,3)</f>
        <v>3.1459999999999999</v>
      </c>
      <c r="D28" s="15" t="s">
        <v>161</v>
      </c>
      <c r="E28" s="12"/>
    </row>
    <row r="29" spans="1:9" ht="17.25" thickTop="1" thickBot="1" x14ac:dyDescent="0.3">
      <c r="B29" s="2">
        <v>78.3</v>
      </c>
      <c r="C29" s="13">
        <f>ROUNDUP(B29,0)</f>
        <v>79</v>
      </c>
      <c r="D29" s="15" t="s">
        <v>162</v>
      </c>
      <c r="E29" s="12"/>
    </row>
    <row r="30" spans="1:9" ht="16.5" thickTop="1" x14ac:dyDescent="0.25">
      <c r="D30" s="14"/>
    </row>
    <row r="31" spans="1:9" x14ac:dyDescent="0.25">
      <c r="A31" s="4" t="s">
        <v>74</v>
      </c>
      <c r="B31" s="4"/>
      <c r="C31" s="4"/>
      <c r="D31" s="8"/>
      <c r="E31" s="4"/>
      <c r="F31" s="4"/>
      <c r="G31" s="4"/>
      <c r="H31" s="4"/>
      <c r="I31" s="4"/>
    </row>
    <row r="32" spans="1:9" x14ac:dyDescent="0.25">
      <c r="D32" s="14"/>
    </row>
    <row r="33" spans="1:9" ht="16.5" thickBot="1" x14ac:dyDescent="0.3">
      <c r="B33" s="2">
        <v>3.1457899999999999</v>
      </c>
      <c r="C33" s="13">
        <f>ROUNDDOWN(B33,3)</f>
        <v>3.145</v>
      </c>
      <c r="D33" s="15" t="s">
        <v>163</v>
      </c>
      <c r="E33" s="12"/>
    </row>
    <row r="34" spans="1:9" ht="17.25" thickTop="1" thickBot="1" x14ac:dyDescent="0.3">
      <c r="B34" s="2">
        <v>78.3</v>
      </c>
      <c r="C34" s="13">
        <f>ROUNDDOWN(B34,0)</f>
        <v>78</v>
      </c>
      <c r="D34" s="15" t="s">
        <v>164</v>
      </c>
      <c r="E34" s="12"/>
    </row>
    <row r="35" spans="1:9" ht="16.5" thickTop="1" x14ac:dyDescent="0.25"/>
    <row r="36" spans="1:9" x14ac:dyDescent="0.25">
      <c r="A36" s="4" t="s">
        <v>78</v>
      </c>
      <c r="B36" s="4"/>
      <c r="C36" s="4"/>
      <c r="D36" s="4"/>
      <c r="E36" s="4"/>
      <c r="F36" s="4"/>
      <c r="G36" s="4"/>
      <c r="H36" s="4"/>
      <c r="I36" s="4"/>
    </row>
    <row r="38" spans="1:9" x14ac:dyDescent="0.25">
      <c r="B38" s="6" t="s">
        <v>169</v>
      </c>
      <c r="C38" s="5" t="s">
        <v>22</v>
      </c>
      <c r="D38" s="18" t="s">
        <v>4</v>
      </c>
    </row>
    <row r="39" spans="1:9" x14ac:dyDescent="0.25">
      <c r="B39" s="2" t="s">
        <v>167</v>
      </c>
      <c r="C39" s="16">
        <v>43530</v>
      </c>
      <c r="D39" s="2">
        <v>22</v>
      </c>
    </row>
    <row r="40" spans="1:9" x14ac:dyDescent="0.25">
      <c r="B40" s="2" t="s">
        <v>171</v>
      </c>
      <c r="C40" s="16">
        <v>43530</v>
      </c>
      <c r="D40" s="2">
        <v>15</v>
      </c>
    </row>
    <row r="41" spans="1:9" x14ac:dyDescent="0.25">
      <c r="B41" s="2" t="s">
        <v>170</v>
      </c>
      <c r="C41" s="16">
        <v>43530</v>
      </c>
      <c r="D41" s="2">
        <v>18</v>
      </c>
    </row>
    <row r="42" spans="1:9" x14ac:dyDescent="0.25">
      <c r="B42" s="2" t="s">
        <v>168</v>
      </c>
      <c r="C42" s="16">
        <v>43531</v>
      </c>
      <c r="D42" s="2">
        <v>30</v>
      </c>
    </row>
    <row r="43" spans="1:9" x14ac:dyDescent="0.25">
      <c r="B43" s="2" t="s">
        <v>170</v>
      </c>
      <c r="C43" s="16">
        <v>43531</v>
      </c>
      <c r="D43" s="2">
        <v>32</v>
      </c>
    </row>
    <row r="44" spans="1:9" x14ac:dyDescent="0.25">
      <c r="B44" s="2" t="s">
        <v>171</v>
      </c>
      <c r="C44" s="16">
        <v>43531</v>
      </c>
      <c r="D44" s="2">
        <v>14</v>
      </c>
    </row>
    <row r="45" spans="1:9" x14ac:dyDescent="0.25">
      <c r="B45" s="2" t="s">
        <v>167</v>
      </c>
      <c r="C45" s="16">
        <v>43531</v>
      </c>
      <c r="D45" s="2">
        <v>21</v>
      </c>
    </row>
    <row r="46" spans="1:9" ht="16.5" thickBot="1" x14ac:dyDescent="0.3">
      <c r="A46" s="17" t="s">
        <v>172</v>
      </c>
      <c r="D46" s="13">
        <f>SUMIF(B39:B45,"Rainbow",D39:D45)</f>
        <v>29</v>
      </c>
      <c r="E46" s="15" t="s">
        <v>174</v>
      </c>
      <c r="F46" s="12"/>
      <c r="G46" s="12"/>
      <c r="H46" s="12"/>
    </row>
    <row r="47" spans="1:9" ht="16.5" thickTop="1" x14ac:dyDescent="0.25"/>
    <row r="48" spans="1:9" x14ac:dyDescent="0.25">
      <c r="A48" s="4" t="s">
        <v>78</v>
      </c>
      <c r="B48" s="4"/>
      <c r="C48" s="4"/>
      <c r="D48" s="4"/>
      <c r="E48" s="4"/>
      <c r="F48" s="4"/>
      <c r="G48" s="4"/>
      <c r="H48" s="4"/>
      <c r="I48" s="4"/>
    </row>
    <row r="50" spans="1:9" x14ac:dyDescent="0.25">
      <c r="A50" s="42" t="s">
        <v>29</v>
      </c>
      <c r="B50" s="42" t="s">
        <v>30</v>
      </c>
      <c r="C50" s="42" t="s">
        <v>69</v>
      </c>
      <c r="D50" s="42"/>
      <c r="E50" s="42"/>
      <c r="F50" s="43"/>
    </row>
    <row r="51" spans="1:9" ht="16.5" thickBot="1" x14ac:dyDescent="0.3">
      <c r="A51" s="43" t="s">
        <v>33</v>
      </c>
      <c r="B51" s="44">
        <v>3000</v>
      </c>
      <c r="C51" s="45" t="s">
        <v>33</v>
      </c>
      <c r="D51" s="108">
        <f>SUMIF(A51:A57,C51,B51:B57)</f>
        <v>9000</v>
      </c>
      <c r="E51" s="61" t="s">
        <v>165</v>
      </c>
      <c r="F51" s="62"/>
      <c r="G51" s="12"/>
    </row>
    <row r="52" spans="1:9" ht="16.5" thickTop="1" x14ac:dyDescent="0.25">
      <c r="A52" s="43" t="s">
        <v>36</v>
      </c>
      <c r="B52" s="44">
        <v>1200</v>
      </c>
      <c r="C52" s="44"/>
      <c r="D52" s="44"/>
      <c r="E52" s="42"/>
      <c r="F52" s="44"/>
    </row>
    <row r="53" spans="1:9" x14ac:dyDescent="0.25">
      <c r="A53" s="43" t="s">
        <v>33</v>
      </c>
      <c r="B53" s="44">
        <v>2500</v>
      </c>
      <c r="C53" s="44"/>
      <c r="D53" s="44"/>
      <c r="E53"/>
      <c r="F53"/>
    </row>
    <row r="54" spans="1:9" x14ac:dyDescent="0.25">
      <c r="A54" s="43" t="s">
        <v>42</v>
      </c>
      <c r="B54" s="44">
        <v>4000</v>
      </c>
      <c r="C54" s="44"/>
      <c r="D54" s="44"/>
      <c r="E54"/>
      <c r="F54"/>
    </row>
    <row r="55" spans="1:9" x14ac:dyDescent="0.25">
      <c r="A55" s="43" t="s">
        <v>36</v>
      </c>
      <c r="B55" s="44">
        <v>5000</v>
      </c>
      <c r="C55" s="44"/>
      <c r="D55" s="44"/>
      <c r="E55"/>
      <c r="F55"/>
    </row>
    <row r="56" spans="1:9" x14ac:dyDescent="0.25">
      <c r="A56" s="43" t="s">
        <v>33</v>
      </c>
      <c r="B56" s="44">
        <v>3500</v>
      </c>
      <c r="C56" s="44"/>
      <c r="D56" s="44"/>
      <c r="E56"/>
      <c r="F56"/>
    </row>
    <row r="57" spans="1:9" x14ac:dyDescent="0.25">
      <c r="A57" s="43" t="s">
        <v>42</v>
      </c>
      <c r="B57" s="44">
        <v>2000</v>
      </c>
      <c r="C57" s="44"/>
      <c r="D57" s="44"/>
      <c r="E57" s="43"/>
      <c r="F57" s="43"/>
    </row>
    <row r="61" spans="1:9" x14ac:dyDescent="0.25">
      <c r="A61" s="4" t="s">
        <v>76</v>
      </c>
      <c r="B61" s="4"/>
      <c r="C61" s="4"/>
      <c r="D61" s="4"/>
      <c r="E61" s="4"/>
      <c r="F61" s="4"/>
      <c r="G61" s="4"/>
      <c r="H61" s="4"/>
      <c r="I61" s="4"/>
    </row>
    <row r="63" spans="1:9" x14ac:dyDescent="0.25">
      <c r="A63" s="42" t="s">
        <v>29</v>
      </c>
      <c r="B63" s="42" t="s">
        <v>30</v>
      </c>
      <c r="C63" s="42" t="s">
        <v>31</v>
      </c>
      <c r="D63" s="42" t="s">
        <v>46</v>
      </c>
      <c r="E63" s="45" t="s">
        <v>41</v>
      </c>
      <c r="F63" s="46" t="s">
        <v>33</v>
      </c>
    </row>
    <row r="64" spans="1:9" x14ac:dyDescent="0.25">
      <c r="A64" s="43" t="s">
        <v>33</v>
      </c>
      <c r="B64" s="44">
        <v>3000</v>
      </c>
      <c r="C64" s="44" t="s">
        <v>34</v>
      </c>
      <c r="D64" s="44" t="s">
        <v>35</v>
      </c>
      <c r="E64" s="45" t="s">
        <v>31</v>
      </c>
      <c r="F64" s="46" t="s">
        <v>39</v>
      </c>
    </row>
    <row r="65" spans="1:11" x14ac:dyDescent="0.25">
      <c r="A65" s="43" t="s">
        <v>36</v>
      </c>
      <c r="B65" s="44">
        <v>1200</v>
      </c>
      <c r="C65" s="44" t="s">
        <v>37</v>
      </c>
      <c r="D65" s="44" t="s">
        <v>38</v>
      </c>
      <c r="E65" s="45" t="s">
        <v>32</v>
      </c>
      <c r="F65" s="46" t="s">
        <v>40</v>
      </c>
    </row>
    <row r="66" spans="1:11" ht="16.5" thickBot="1" x14ac:dyDescent="0.3">
      <c r="A66" s="43" t="s">
        <v>33</v>
      </c>
      <c r="B66" s="44">
        <v>2500</v>
      </c>
      <c r="C66" s="44" t="s">
        <v>39</v>
      </c>
      <c r="D66" s="44" t="s">
        <v>40</v>
      </c>
      <c r="E66" s="47" t="s">
        <v>30</v>
      </c>
      <c r="F66" s="48">
        <f>SUMIFS(B64:B70,A64:A70,F63,C64:C70,F64,D64:D70,F65)</f>
        <v>6000</v>
      </c>
      <c r="G66" s="15" t="s">
        <v>175</v>
      </c>
      <c r="H66" s="12"/>
      <c r="I66" s="12"/>
      <c r="J66" s="12"/>
    </row>
    <row r="67" spans="1:11" ht="16.5" thickTop="1" x14ac:dyDescent="0.25">
      <c r="A67" s="43" t="s">
        <v>42</v>
      </c>
      <c r="B67" s="44">
        <v>4000</v>
      </c>
      <c r="C67" s="44" t="s">
        <v>39</v>
      </c>
      <c r="D67" s="44" t="s">
        <v>43</v>
      </c>
    </row>
    <row r="68" spans="1:11" x14ac:dyDescent="0.25">
      <c r="A68" s="43" t="s">
        <v>36</v>
      </c>
      <c r="B68" s="44">
        <v>5000</v>
      </c>
      <c r="C68" s="44" t="s">
        <v>44</v>
      </c>
      <c r="D68" s="44" t="s">
        <v>38</v>
      </c>
    </row>
    <row r="69" spans="1:11" x14ac:dyDescent="0.25">
      <c r="A69" s="43" t="s">
        <v>33</v>
      </c>
      <c r="B69" s="44">
        <v>3500</v>
      </c>
      <c r="C69" s="44" t="s">
        <v>39</v>
      </c>
      <c r="D69" s="44" t="s">
        <v>40</v>
      </c>
      <c r="H69"/>
      <c r="I69"/>
      <c r="J69"/>
      <c r="K69"/>
    </row>
    <row r="70" spans="1:11" x14ac:dyDescent="0.25">
      <c r="A70" s="43" t="s">
        <v>42</v>
      </c>
      <c r="B70" s="44">
        <v>2000</v>
      </c>
      <c r="C70" s="44" t="s">
        <v>45</v>
      </c>
      <c r="D70" s="44" t="s">
        <v>35</v>
      </c>
      <c r="E70" s="43"/>
      <c r="F70" s="43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/>
  </sheetPr>
  <dimension ref="A1:D2"/>
  <sheetViews>
    <sheetView zoomScale="120" zoomScaleNormal="120" workbookViewId="0">
      <selection activeCell="B2" sqref="B2"/>
    </sheetView>
  </sheetViews>
  <sheetFormatPr baseColWidth="10" defaultRowHeight="15" x14ac:dyDescent="0.25"/>
  <cols>
    <col min="2" max="2" width="10.7109375" customWidth="1"/>
    <col min="3" max="3" width="12.5703125" customWidth="1"/>
    <col min="4" max="4" width="43.5703125" customWidth="1"/>
  </cols>
  <sheetData>
    <row r="1" spans="1:4" ht="15.75" thickBot="1" x14ac:dyDescent="0.3">
      <c r="A1" s="85" t="s">
        <v>117</v>
      </c>
      <c r="B1" s="86" t="s">
        <v>115</v>
      </c>
      <c r="C1" s="87" t="s">
        <v>119</v>
      </c>
      <c r="D1" s="92" t="s">
        <v>116</v>
      </c>
    </row>
    <row r="2" spans="1:4" x14ac:dyDescent="0.25">
      <c r="A2" s="93">
        <v>43489</v>
      </c>
      <c r="B2" s="30">
        <f>MONTH(A2)</f>
        <v>1</v>
      </c>
      <c r="C2" s="94" t="s">
        <v>124</v>
      </c>
      <c r="D2" s="43" t="s">
        <v>123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"/>
  <sheetViews>
    <sheetView zoomScale="120" zoomScaleNormal="120" workbookViewId="0">
      <selection activeCell="B2" sqref="B2"/>
    </sheetView>
  </sheetViews>
  <sheetFormatPr baseColWidth="10" defaultRowHeight="15" x14ac:dyDescent="0.25"/>
  <cols>
    <col min="2" max="2" width="10.7109375" customWidth="1"/>
    <col min="3" max="3" width="41.85546875" customWidth="1"/>
  </cols>
  <sheetData>
    <row r="1" spans="1:3" ht="15.75" thickBot="1" x14ac:dyDescent="0.3">
      <c r="A1" s="85" t="s">
        <v>117</v>
      </c>
      <c r="B1" s="86" t="s">
        <v>115</v>
      </c>
      <c r="C1" s="92" t="s">
        <v>116</v>
      </c>
    </row>
    <row r="2" spans="1:3" x14ac:dyDescent="0.25">
      <c r="A2" s="93">
        <v>43489</v>
      </c>
      <c r="B2" s="30"/>
      <c r="C2" s="43" t="s">
        <v>125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D2"/>
  <sheetViews>
    <sheetView zoomScale="120" zoomScaleNormal="120" workbookViewId="0">
      <selection activeCell="B2" sqref="B2"/>
    </sheetView>
  </sheetViews>
  <sheetFormatPr baseColWidth="10" defaultRowHeight="15" x14ac:dyDescent="0.25"/>
  <cols>
    <col min="2" max="2" width="10.7109375" customWidth="1"/>
    <col min="4" max="4" width="41.85546875" customWidth="1"/>
  </cols>
  <sheetData>
    <row r="1" spans="1:4" ht="15.75" thickBot="1" x14ac:dyDescent="0.3">
      <c r="A1" s="85" t="s">
        <v>117</v>
      </c>
      <c r="B1" s="86" t="s">
        <v>115</v>
      </c>
      <c r="C1" s="87" t="s">
        <v>119</v>
      </c>
      <c r="D1" s="92" t="s">
        <v>116</v>
      </c>
    </row>
    <row r="2" spans="1:4" x14ac:dyDescent="0.25">
      <c r="A2" s="93">
        <v>43489</v>
      </c>
      <c r="B2" s="30">
        <f>DAY(A2)</f>
        <v>24</v>
      </c>
      <c r="C2" s="94" t="s">
        <v>126</v>
      </c>
      <c r="D2" s="43" t="s">
        <v>125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3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1.85546875" customWidth="1"/>
    <col min="2" max="2" width="8.5703125" customWidth="1"/>
    <col min="3" max="3" width="61" customWidth="1"/>
  </cols>
  <sheetData>
    <row r="1" spans="1:3" ht="14.25" customHeight="1" x14ac:dyDescent="0.25">
      <c r="A1" s="76" t="s">
        <v>127</v>
      </c>
      <c r="B1" s="76" t="s">
        <v>115</v>
      </c>
      <c r="C1" s="76" t="s">
        <v>116</v>
      </c>
    </row>
    <row r="2" spans="1:3" x14ac:dyDescent="0.25">
      <c r="A2" s="38">
        <f>DATE(2019,1,8)</f>
        <v>43473</v>
      </c>
      <c r="B2" s="68"/>
      <c r="C2" t="s">
        <v>195</v>
      </c>
    </row>
    <row r="3" spans="1:3" x14ac:dyDescent="0.25">
      <c r="A3" s="38">
        <f>DATE(2019,1,8)</f>
        <v>43473</v>
      </c>
      <c r="B3" s="68"/>
      <c r="C3" t="s">
        <v>194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/>
  </sheetPr>
  <dimension ref="A1:D3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1.85546875" customWidth="1"/>
    <col min="2" max="2" width="8.5703125" customWidth="1"/>
    <col min="3" max="3" width="19.28515625" customWidth="1"/>
    <col min="4" max="4" width="61" customWidth="1"/>
  </cols>
  <sheetData>
    <row r="1" spans="1:4" ht="14.25" customHeight="1" x14ac:dyDescent="0.25">
      <c r="A1" s="76" t="s">
        <v>127</v>
      </c>
      <c r="B1" s="76" t="s">
        <v>115</v>
      </c>
      <c r="C1" s="76" t="s">
        <v>119</v>
      </c>
      <c r="D1" s="76" t="s">
        <v>116</v>
      </c>
    </row>
    <row r="2" spans="1:4" x14ac:dyDescent="0.25">
      <c r="A2" s="38">
        <f>DATE(2019,1,8)</f>
        <v>43473</v>
      </c>
      <c r="B2" s="68">
        <f>WEEKDAY(A2)</f>
        <v>3</v>
      </c>
      <c r="C2" s="15" t="s">
        <v>128</v>
      </c>
      <c r="D2" t="s">
        <v>195</v>
      </c>
    </row>
    <row r="3" spans="1:4" x14ac:dyDescent="0.25">
      <c r="A3" s="38">
        <f>DATE(2019,1,8)</f>
        <v>43473</v>
      </c>
      <c r="B3" s="68">
        <f>WEEKDAY(A3,2)</f>
        <v>2</v>
      </c>
      <c r="C3" s="15" t="s">
        <v>129</v>
      </c>
      <c r="D3" t="s">
        <v>194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3"/>
  <sheetViews>
    <sheetView zoomScale="120" zoomScaleNormal="120" workbookViewId="0">
      <selection activeCell="A2" sqref="A2"/>
    </sheetView>
  </sheetViews>
  <sheetFormatPr baseColWidth="10" defaultRowHeight="15" x14ac:dyDescent="0.25"/>
  <cols>
    <col min="1" max="1" width="11.140625" customWidth="1"/>
    <col min="2" max="2" width="61" customWidth="1"/>
  </cols>
  <sheetData>
    <row r="1" spans="1:2" ht="14.25" customHeight="1" x14ac:dyDescent="0.25">
      <c r="A1" s="76" t="s">
        <v>115</v>
      </c>
      <c r="B1" s="76" t="s">
        <v>116</v>
      </c>
    </row>
    <row r="2" spans="1:2" x14ac:dyDescent="0.25">
      <c r="B2" t="s">
        <v>130</v>
      </c>
    </row>
    <row r="3" spans="1:2" ht="30" x14ac:dyDescent="0.25">
      <c r="B3" s="95" t="s">
        <v>131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/>
  </sheetPr>
  <dimension ref="A1:C3"/>
  <sheetViews>
    <sheetView zoomScale="120" zoomScaleNormal="120" workbookViewId="0">
      <selection activeCell="A2" sqref="A2"/>
    </sheetView>
  </sheetViews>
  <sheetFormatPr baseColWidth="10" defaultRowHeight="15" x14ac:dyDescent="0.25"/>
  <cols>
    <col min="1" max="1" width="11.140625" customWidth="1"/>
    <col min="2" max="2" width="19.28515625" customWidth="1"/>
    <col min="3" max="3" width="61" customWidth="1"/>
  </cols>
  <sheetData>
    <row r="1" spans="1:3" ht="14.25" customHeight="1" x14ac:dyDescent="0.25">
      <c r="A1" s="76" t="s">
        <v>115</v>
      </c>
      <c r="B1" s="76" t="s">
        <v>119</v>
      </c>
      <c r="C1" s="76" t="s">
        <v>116</v>
      </c>
    </row>
    <row r="2" spans="1:3" x14ac:dyDescent="0.25">
      <c r="A2" s="38">
        <f ca="1">TODAY()</f>
        <v>43531</v>
      </c>
      <c r="B2" s="15" t="s">
        <v>15</v>
      </c>
      <c r="C2" t="s">
        <v>130</v>
      </c>
    </row>
    <row r="3" spans="1:3" ht="30" x14ac:dyDescent="0.25">
      <c r="A3" s="38">
        <f ca="1">TODAY()+4</f>
        <v>43535</v>
      </c>
      <c r="B3" s="15" t="s">
        <v>132</v>
      </c>
      <c r="C3" s="95" t="s">
        <v>131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3"/>
  <sheetViews>
    <sheetView zoomScale="120" zoomScaleNormal="120" workbookViewId="0">
      <selection activeCell="A2" sqref="A2"/>
    </sheetView>
  </sheetViews>
  <sheetFormatPr baseColWidth="10" defaultRowHeight="15" x14ac:dyDescent="0.25"/>
  <cols>
    <col min="1" max="1" width="21.140625" customWidth="1"/>
    <col min="2" max="2" width="61" customWidth="1"/>
  </cols>
  <sheetData>
    <row r="1" spans="1:2" ht="14.25" customHeight="1" x14ac:dyDescent="0.25">
      <c r="A1" s="76" t="s">
        <v>115</v>
      </c>
      <c r="B1" s="76" t="s">
        <v>116</v>
      </c>
    </row>
    <row r="2" spans="1:2" x14ac:dyDescent="0.25">
      <c r="B2" t="s">
        <v>133</v>
      </c>
    </row>
    <row r="3" spans="1:2" x14ac:dyDescent="0.25">
      <c r="B3" s="95" t="s">
        <v>134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/>
  </sheetPr>
  <dimension ref="A1:C3"/>
  <sheetViews>
    <sheetView zoomScale="120" zoomScaleNormal="120" workbookViewId="0">
      <selection activeCell="A2" sqref="A2"/>
    </sheetView>
  </sheetViews>
  <sheetFormatPr baseColWidth="10" defaultRowHeight="15" x14ac:dyDescent="0.25"/>
  <cols>
    <col min="1" max="1" width="19.42578125" customWidth="1"/>
    <col min="2" max="2" width="19.28515625" customWidth="1"/>
    <col min="3" max="3" width="61" customWidth="1"/>
  </cols>
  <sheetData>
    <row r="1" spans="1:3" ht="14.25" customHeight="1" x14ac:dyDescent="0.25">
      <c r="A1" s="76" t="s">
        <v>115</v>
      </c>
      <c r="B1" s="76" t="s">
        <v>119</v>
      </c>
      <c r="C1" s="76" t="s">
        <v>116</v>
      </c>
    </row>
    <row r="2" spans="1:3" x14ac:dyDescent="0.25">
      <c r="A2" s="96">
        <f ca="1">NOW()</f>
        <v>43531.612779513889</v>
      </c>
      <c r="B2" s="15" t="s">
        <v>16</v>
      </c>
      <c r="C2" t="s">
        <v>133</v>
      </c>
    </row>
    <row r="3" spans="1:3" x14ac:dyDescent="0.25">
      <c r="A3" s="96">
        <f ca="1">NOW()+7</f>
        <v>43538.612779513889</v>
      </c>
      <c r="B3" s="15" t="s">
        <v>135</v>
      </c>
      <c r="C3" s="95" t="s">
        <v>134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2"/>
  <sheetViews>
    <sheetView zoomScale="120" zoomScaleNormal="120" workbookViewId="0">
      <selection activeCell="A2" sqref="A2"/>
    </sheetView>
  </sheetViews>
  <sheetFormatPr baseColWidth="10" defaultRowHeight="15" x14ac:dyDescent="0.25"/>
  <cols>
    <col min="1" max="1" width="15.140625" customWidth="1"/>
    <col min="2" max="2" width="48" customWidth="1"/>
  </cols>
  <sheetData>
    <row r="1" spans="1:2" x14ac:dyDescent="0.25">
      <c r="A1" s="76" t="s">
        <v>115</v>
      </c>
      <c r="B1" s="76" t="s">
        <v>116</v>
      </c>
    </row>
    <row r="2" spans="1:2" x14ac:dyDescent="0.25">
      <c r="B2" t="s">
        <v>136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C10" sqref="C10"/>
    </sheetView>
  </sheetViews>
  <sheetFormatPr baseColWidth="10" defaultRowHeight="15" x14ac:dyDescent="0.25"/>
  <cols>
    <col min="1" max="1" width="12.140625" bestFit="1" customWidth="1"/>
    <col min="2" max="2" width="13.5703125" customWidth="1"/>
    <col min="3" max="3" width="16.42578125" bestFit="1" customWidth="1"/>
    <col min="4" max="4" width="13.7109375" customWidth="1"/>
    <col min="5" max="5" width="13.140625" bestFit="1" customWidth="1"/>
  </cols>
  <sheetData>
    <row r="1" spans="1:5" ht="18.75" x14ac:dyDescent="0.3">
      <c r="A1" s="1"/>
      <c r="B1" s="11" t="s">
        <v>0</v>
      </c>
      <c r="C1" s="11" t="s">
        <v>1</v>
      </c>
      <c r="D1" s="11" t="s">
        <v>2</v>
      </c>
      <c r="E1" s="21" t="s">
        <v>3</v>
      </c>
    </row>
    <row r="2" spans="1:5" ht="15.75" x14ac:dyDescent="0.25">
      <c r="A2" s="49">
        <v>43525</v>
      </c>
      <c r="B2" s="39">
        <v>2400</v>
      </c>
      <c r="C2" s="10">
        <v>3200</v>
      </c>
      <c r="D2" s="10">
        <v>4800</v>
      </c>
      <c r="E2" s="22">
        <f>SUM(B2:D2)</f>
        <v>10400</v>
      </c>
    </row>
    <row r="3" spans="1:5" ht="15.75" x14ac:dyDescent="0.25">
      <c r="A3" s="49">
        <v>43556</v>
      </c>
      <c r="B3" s="10">
        <v>3200</v>
      </c>
      <c r="C3" s="10">
        <v>7100</v>
      </c>
      <c r="D3" s="10">
        <v>5400</v>
      </c>
      <c r="E3" s="22">
        <f t="shared" ref="E3:E6" si="0">SUM(B3:D3)</f>
        <v>15700</v>
      </c>
    </row>
    <row r="4" spans="1:5" ht="15.75" x14ac:dyDescent="0.25">
      <c r="A4" s="49">
        <v>43586</v>
      </c>
      <c r="B4" s="10">
        <v>850</v>
      </c>
      <c r="C4" s="10">
        <v>5600</v>
      </c>
      <c r="D4" s="10">
        <v>6100</v>
      </c>
      <c r="E4" s="22">
        <f t="shared" si="0"/>
        <v>12550</v>
      </c>
    </row>
    <row r="5" spans="1:5" ht="15.75" x14ac:dyDescent="0.25">
      <c r="A5" s="49">
        <v>43617</v>
      </c>
      <c r="B5" s="10">
        <v>2900</v>
      </c>
      <c r="C5" s="10">
        <v>6200</v>
      </c>
      <c r="D5" s="10">
        <v>5900</v>
      </c>
      <c r="E5" s="22">
        <f t="shared" si="0"/>
        <v>15000</v>
      </c>
    </row>
    <row r="6" spans="1:5" ht="15.75" x14ac:dyDescent="0.25">
      <c r="A6" s="21" t="s">
        <v>3</v>
      </c>
      <c r="B6" s="22">
        <f>SUM(B2:B5)</f>
        <v>9350</v>
      </c>
      <c r="C6" s="22">
        <f>SUM(C2:C5)</f>
        <v>22100</v>
      </c>
      <c r="D6" s="22">
        <f>SUM(D2:D5)</f>
        <v>22200</v>
      </c>
      <c r="E6" s="23">
        <f t="shared" si="0"/>
        <v>53650</v>
      </c>
    </row>
    <row r="9" spans="1:5" x14ac:dyDescent="0.25">
      <c r="A9" s="9" t="s">
        <v>79</v>
      </c>
      <c r="B9" s="9"/>
    </row>
    <row r="10" spans="1:5" ht="15.75" thickBot="1" x14ac:dyDescent="0.3">
      <c r="A10" s="25" t="s">
        <v>9</v>
      </c>
      <c r="C10" s="24"/>
    </row>
    <row r="11" spans="1:5" ht="15.75" thickTop="1" x14ac:dyDescent="0.25"/>
    <row r="12" spans="1:5" x14ac:dyDescent="0.25">
      <c r="A12" s="9" t="s">
        <v>80</v>
      </c>
      <c r="B12" s="9"/>
    </row>
    <row r="13" spans="1:5" ht="15.75" thickBot="1" x14ac:dyDescent="0.3">
      <c r="A13" s="103" t="s">
        <v>176</v>
      </c>
      <c r="B13" s="103"/>
      <c r="C13" s="24"/>
    </row>
    <row r="14" spans="1:5" ht="15.75" thickTop="1" x14ac:dyDescent="0.25"/>
    <row r="15" spans="1:5" x14ac:dyDescent="0.25">
      <c r="A15" s="9" t="s">
        <v>81</v>
      </c>
      <c r="B15" s="9"/>
    </row>
    <row r="16" spans="1:5" ht="15.75" thickBot="1" x14ac:dyDescent="0.3">
      <c r="A16" s="25" t="s">
        <v>10</v>
      </c>
      <c r="C16" s="24"/>
    </row>
    <row r="17" spans="1:4" ht="15.75" thickTop="1" x14ac:dyDescent="0.25"/>
    <row r="18" spans="1:4" x14ac:dyDescent="0.25">
      <c r="A18" s="9" t="s">
        <v>82</v>
      </c>
      <c r="B18" s="9"/>
    </row>
    <row r="19" spans="1:4" ht="15.75" thickBot="1" x14ac:dyDescent="0.3">
      <c r="A19" s="25" t="s">
        <v>11</v>
      </c>
      <c r="C19" s="13"/>
    </row>
    <row r="20" spans="1:4" ht="15.75" thickTop="1" x14ac:dyDescent="0.25"/>
    <row r="21" spans="1:4" x14ac:dyDescent="0.25">
      <c r="A21" s="9" t="s">
        <v>83</v>
      </c>
      <c r="B21" s="9"/>
    </row>
    <row r="23" spans="1:4" ht="17.25" x14ac:dyDescent="0.25">
      <c r="A23" s="104" t="s">
        <v>59</v>
      </c>
      <c r="B23" s="104"/>
      <c r="C23" s="104"/>
      <c r="D23" s="104"/>
    </row>
    <row r="24" spans="1:4" x14ac:dyDescent="0.25">
      <c r="A24" s="51"/>
      <c r="B24" s="52"/>
      <c r="C24" s="53"/>
      <c r="D24" s="51"/>
    </row>
    <row r="25" spans="1:4" x14ac:dyDescent="0.25">
      <c r="A25" s="54" t="s">
        <v>48</v>
      </c>
      <c r="B25" s="52" t="s">
        <v>178</v>
      </c>
      <c r="C25" s="58" t="s">
        <v>63</v>
      </c>
      <c r="D25" s="55">
        <v>3.12</v>
      </c>
    </row>
    <row r="26" spans="1:4" x14ac:dyDescent="0.25">
      <c r="A26" s="54" t="s">
        <v>49</v>
      </c>
      <c r="B26" s="52" t="s">
        <v>179</v>
      </c>
      <c r="C26" s="58" t="s">
        <v>64</v>
      </c>
      <c r="D26" s="55">
        <v>3.25</v>
      </c>
    </row>
    <row r="27" spans="1:4" x14ac:dyDescent="0.25">
      <c r="A27" s="54" t="s">
        <v>50</v>
      </c>
      <c r="B27" s="52" t="s">
        <v>60</v>
      </c>
      <c r="C27" s="58" t="s">
        <v>180</v>
      </c>
      <c r="D27" s="55">
        <v>3.28</v>
      </c>
    </row>
    <row r="28" spans="1:4" x14ac:dyDescent="0.25">
      <c r="A28" s="54" t="s">
        <v>51</v>
      </c>
      <c r="B28" s="52" t="s">
        <v>61</v>
      </c>
      <c r="C28" s="58" t="s">
        <v>62</v>
      </c>
      <c r="D28" s="55">
        <v>3.29</v>
      </c>
    </row>
    <row r="29" spans="1:4" x14ac:dyDescent="0.25">
      <c r="A29" s="54" t="s">
        <v>52</v>
      </c>
      <c r="B29" s="52" t="s">
        <v>181</v>
      </c>
      <c r="C29" s="58" t="s">
        <v>62</v>
      </c>
      <c r="D29" s="56" t="s">
        <v>53</v>
      </c>
    </row>
    <row r="30" spans="1:4" x14ac:dyDescent="0.25">
      <c r="A30" s="50"/>
      <c r="B30" s="50"/>
      <c r="C30" s="50"/>
      <c r="D30" s="57"/>
    </row>
    <row r="31" spans="1:4" x14ac:dyDescent="0.25">
      <c r="A31" s="50"/>
      <c r="B31" s="102" t="s">
        <v>54</v>
      </c>
      <c r="C31" s="102"/>
      <c r="D31" s="59"/>
    </row>
    <row r="32" spans="1:4" x14ac:dyDescent="0.25">
      <c r="A32" s="50"/>
      <c r="B32" s="102" t="s">
        <v>55</v>
      </c>
      <c r="C32" s="102"/>
      <c r="D32" s="59"/>
    </row>
    <row r="33" spans="1:4" x14ac:dyDescent="0.25">
      <c r="A33" s="50"/>
      <c r="B33" s="102" t="s">
        <v>56</v>
      </c>
      <c r="C33" s="102"/>
      <c r="D33" s="59"/>
    </row>
    <row r="34" spans="1:4" x14ac:dyDescent="0.25">
      <c r="A34" s="50"/>
      <c r="B34" s="102" t="s">
        <v>57</v>
      </c>
      <c r="C34" s="102"/>
      <c r="D34" s="60"/>
    </row>
    <row r="35" spans="1:4" x14ac:dyDescent="0.25">
      <c r="A35" s="50"/>
      <c r="B35" s="102" t="s">
        <v>58</v>
      </c>
      <c r="C35" s="102"/>
      <c r="D35" s="60"/>
    </row>
  </sheetData>
  <mergeCells count="7">
    <mergeCell ref="B35:C35"/>
    <mergeCell ref="A13:B13"/>
    <mergeCell ref="A23:D23"/>
    <mergeCell ref="B31:C31"/>
    <mergeCell ref="B32:C32"/>
    <mergeCell ref="B33:C33"/>
    <mergeCell ref="B34:C34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3"/>
  </sheetPr>
  <dimension ref="A1:C2"/>
  <sheetViews>
    <sheetView zoomScale="120" zoomScaleNormal="120" workbookViewId="0">
      <selection activeCell="A2" sqref="A2"/>
    </sheetView>
  </sheetViews>
  <sheetFormatPr baseColWidth="10" defaultRowHeight="15" x14ac:dyDescent="0.25"/>
  <cols>
    <col min="1" max="1" width="15.140625" customWidth="1"/>
    <col min="2" max="2" width="16.140625" customWidth="1"/>
    <col min="3" max="3" width="48" customWidth="1"/>
  </cols>
  <sheetData>
    <row r="1" spans="1:3" s="43" customFormat="1" x14ac:dyDescent="0.25">
      <c r="A1" s="77" t="s">
        <v>115</v>
      </c>
      <c r="B1" s="77" t="s">
        <v>119</v>
      </c>
      <c r="C1" s="77" t="s">
        <v>116</v>
      </c>
    </row>
    <row r="2" spans="1:3" x14ac:dyDescent="0.25">
      <c r="A2" s="69">
        <f ca="1">NOW()-TODAY()</f>
        <v>0.61277951388910878</v>
      </c>
      <c r="B2" s="15" t="s">
        <v>99</v>
      </c>
      <c r="C2" t="s">
        <v>136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5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4.5703125" customWidth="1"/>
    <col min="2" max="2" width="5" customWidth="1"/>
    <col min="3" max="3" width="4.42578125" customWidth="1"/>
    <col min="4" max="4" width="9.42578125" customWidth="1"/>
    <col min="5" max="5" width="35.5703125" customWidth="1"/>
  </cols>
  <sheetData>
    <row r="1" spans="1:5" ht="14.25" customHeight="1" x14ac:dyDescent="0.25">
      <c r="A1" s="76" t="s">
        <v>137</v>
      </c>
      <c r="B1" s="76" t="s">
        <v>138</v>
      </c>
      <c r="C1" s="76" t="s">
        <v>139</v>
      </c>
      <c r="D1" s="76" t="s">
        <v>115</v>
      </c>
      <c r="E1" s="76" t="s">
        <v>116</v>
      </c>
    </row>
    <row r="2" spans="1:5" x14ac:dyDescent="0.25">
      <c r="A2">
        <v>11</v>
      </c>
      <c r="B2">
        <v>22</v>
      </c>
      <c r="C2">
        <v>33</v>
      </c>
      <c r="D2" s="68"/>
      <c r="E2" t="s">
        <v>140</v>
      </c>
    </row>
    <row r="3" spans="1:5" x14ac:dyDescent="0.25">
      <c r="A3">
        <v>25</v>
      </c>
      <c r="B3">
        <v>0</v>
      </c>
      <c r="C3">
        <v>0</v>
      </c>
      <c r="D3" s="68"/>
      <c r="E3" t="s">
        <v>141</v>
      </c>
    </row>
    <row r="5" spans="1:5" x14ac:dyDescent="0.25">
      <c r="A5" s="97"/>
      <c r="B5" s="8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3"/>
  </sheetPr>
  <dimension ref="A1:F5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4.5703125" customWidth="1"/>
    <col min="2" max="2" width="5" customWidth="1"/>
    <col min="3" max="3" width="4.42578125" customWidth="1"/>
    <col min="4" max="4" width="9.42578125" customWidth="1"/>
    <col min="5" max="5" width="15.42578125" customWidth="1"/>
    <col min="6" max="6" width="35.5703125" customWidth="1"/>
  </cols>
  <sheetData>
    <row r="1" spans="1:6" ht="14.25" customHeight="1" x14ac:dyDescent="0.25">
      <c r="A1" s="76" t="s">
        <v>137</v>
      </c>
      <c r="B1" s="76" t="s">
        <v>138</v>
      </c>
      <c r="C1" s="76" t="s">
        <v>139</v>
      </c>
      <c r="D1" s="76" t="s">
        <v>115</v>
      </c>
      <c r="E1" s="76" t="s">
        <v>119</v>
      </c>
      <c r="F1" s="76" t="s">
        <v>116</v>
      </c>
    </row>
    <row r="2" spans="1:6" x14ac:dyDescent="0.25">
      <c r="A2">
        <v>11</v>
      </c>
      <c r="B2">
        <v>22</v>
      </c>
      <c r="C2">
        <v>33</v>
      </c>
      <c r="D2" s="69">
        <f>TIME(A2,B2,C2)</f>
        <v>0.47399305555555554</v>
      </c>
      <c r="E2" s="15" t="s">
        <v>142</v>
      </c>
      <c r="F2" t="s">
        <v>140</v>
      </c>
    </row>
    <row r="3" spans="1:6" x14ac:dyDescent="0.25">
      <c r="A3">
        <v>25</v>
      </c>
      <c r="B3">
        <v>0</v>
      </c>
      <c r="C3">
        <v>0</v>
      </c>
      <c r="D3" s="98">
        <f>TIME(A3,B3,C3)</f>
        <v>4.1666666666666741E-2</v>
      </c>
      <c r="E3" s="15" t="s">
        <v>143</v>
      </c>
      <c r="F3" t="s">
        <v>141</v>
      </c>
    </row>
    <row r="5" spans="1:6" x14ac:dyDescent="0.25">
      <c r="A5" s="97"/>
      <c r="B5" s="8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6.28515625" customWidth="1"/>
    <col min="2" max="2" width="8.5703125" customWidth="1"/>
    <col min="3" max="3" width="61.85546875" customWidth="1"/>
  </cols>
  <sheetData>
    <row r="1" spans="1:3" ht="14.25" customHeight="1" x14ac:dyDescent="0.25">
      <c r="A1" s="76" t="s">
        <v>127</v>
      </c>
      <c r="B1" s="76" t="s">
        <v>115</v>
      </c>
      <c r="C1" s="76" t="s">
        <v>116</v>
      </c>
    </row>
    <row r="2" spans="1:3" x14ac:dyDescent="0.25">
      <c r="A2" s="68">
        <v>0.75</v>
      </c>
      <c r="B2" s="68"/>
      <c r="C2" t="s">
        <v>144</v>
      </c>
    </row>
    <row r="3" spans="1:3" x14ac:dyDescent="0.25">
      <c r="A3" s="96">
        <f ca="1">NOW()</f>
        <v>43531.612779513889</v>
      </c>
      <c r="B3" s="68"/>
      <c r="C3" t="s">
        <v>145</v>
      </c>
    </row>
    <row r="4" spans="1:3" x14ac:dyDescent="0.25">
      <c r="A4" s="38">
        <f ca="1">TODAY()</f>
        <v>43531</v>
      </c>
      <c r="C4" t="s">
        <v>146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3"/>
  </sheetPr>
  <dimension ref="A1:D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6.28515625" customWidth="1"/>
    <col min="2" max="2" width="8.5703125" customWidth="1"/>
    <col min="3" max="3" width="15.42578125" customWidth="1"/>
    <col min="4" max="4" width="61.85546875" customWidth="1"/>
  </cols>
  <sheetData>
    <row r="1" spans="1:4" ht="14.25" customHeight="1" x14ac:dyDescent="0.25">
      <c r="A1" s="76" t="s">
        <v>127</v>
      </c>
      <c r="B1" s="76" t="s">
        <v>115</v>
      </c>
      <c r="C1" s="76" t="s">
        <v>119</v>
      </c>
      <c r="D1" s="76" t="s">
        <v>116</v>
      </c>
    </row>
    <row r="2" spans="1:4" x14ac:dyDescent="0.25">
      <c r="A2" s="68">
        <v>0.75</v>
      </c>
      <c r="B2" s="68">
        <f>HOUR(A2)</f>
        <v>18</v>
      </c>
      <c r="C2" s="15" t="s">
        <v>147</v>
      </c>
      <c r="D2" t="s">
        <v>144</v>
      </c>
    </row>
    <row r="3" spans="1:4" x14ac:dyDescent="0.25">
      <c r="A3" s="96">
        <f ca="1">NOW()</f>
        <v>43531.612779513889</v>
      </c>
      <c r="B3" s="68">
        <f ca="1">HOUR(A3)</f>
        <v>14</v>
      </c>
      <c r="C3" s="15" t="s">
        <v>148</v>
      </c>
      <c r="D3" t="s">
        <v>145</v>
      </c>
    </row>
    <row r="4" spans="1:4" x14ac:dyDescent="0.25">
      <c r="A4" s="38">
        <f ca="1">TODAY()</f>
        <v>43531</v>
      </c>
      <c r="B4">
        <f ca="1">HOUR(A4)</f>
        <v>0</v>
      </c>
      <c r="C4" s="15" t="s">
        <v>149</v>
      </c>
      <c r="D4" t="s">
        <v>146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4"/>
  <sheetViews>
    <sheetView zoomScale="120" zoomScaleNormal="120" workbookViewId="0">
      <selection activeCell="A2" sqref="A2"/>
    </sheetView>
  </sheetViews>
  <sheetFormatPr baseColWidth="10" defaultRowHeight="15" x14ac:dyDescent="0.25"/>
  <cols>
    <col min="1" max="1" width="16.28515625" customWidth="1"/>
    <col min="2" max="2" width="8.5703125" customWidth="1"/>
    <col min="3" max="3" width="75.5703125" customWidth="1"/>
  </cols>
  <sheetData>
    <row r="1" spans="1:3" ht="14.25" customHeight="1" x14ac:dyDescent="0.25">
      <c r="A1" s="76" t="s">
        <v>127</v>
      </c>
      <c r="B1" s="76" t="s">
        <v>115</v>
      </c>
      <c r="C1" s="76" t="s">
        <v>116</v>
      </c>
    </row>
    <row r="2" spans="1:3" x14ac:dyDescent="0.25">
      <c r="A2" s="68">
        <v>0.52083333333333337</v>
      </c>
      <c r="B2" s="68"/>
      <c r="C2" t="s">
        <v>196</v>
      </c>
    </row>
    <row r="3" spans="1:3" x14ac:dyDescent="0.25">
      <c r="A3" s="96">
        <f ca="1">NOW()</f>
        <v>43531.612779513889</v>
      </c>
      <c r="B3" s="68"/>
      <c r="C3" t="s">
        <v>150</v>
      </c>
    </row>
    <row r="4" spans="1:3" x14ac:dyDescent="0.25">
      <c r="A4" s="38">
        <f ca="1">TODAY()</f>
        <v>43531</v>
      </c>
      <c r="B4" s="68"/>
      <c r="C4" t="s">
        <v>146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3"/>
  </sheetPr>
  <dimension ref="A1:D4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6.28515625" customWidth="1"/>
    <col min="2" max="2" width="8.5703125" customWidth="1"/>
    <col min="3" max="3" width="15.42578125" customWidth="1"/>
    <col min="4" max="4" width="75.5703125" customWidth="1"/>
  </cols>
  <sheetData>
    <row r="1" spans="1:4" ht="14.25" customHeight="1" x14ac:dyDescent="0.25">
      <c r="A1" s="76" t="s">
        <v>127</v>
      </c>
      <c r="B1" s="76" t="s">
        <v>115</v>
      </c>
      <c r="C1" s="76" t="s">
        <v>119</v>
      </c>
      <c r="D1" s="76" t="s">
        <v>116</v>
      </c>
    </row>
    <row r="2" spans="1:4" x14ac:dyDescent="0.25">
      <c r="A2" s="68">
        <v>0.52083333333333337</v>
      </c>
      <c r="B2" s="68">
        <f>MINUTE(A2)</f>
        <v>30</v>
      </c>
      <c r="C2" s="15" t="s">
        <v>151</v>
      </c>
      <c r="D2" t="s">
        <v>196</v>
      </c>
    </row>
    <row r="3" spans="1:4" x14ac:dyDescent="0.25">
      <c r="A3" s="96">
        <f ca="1">NOW()</f>
        <v>43531.612779513889</v>
      </c>
      <c r="B3" s="68">
        <f t="shared" ref="B3:B4" ca="1" si="0">MINUTE(A3)</f>
        <v>42</v>
      </c>
      <c r="C3" s="15" t="s">
        <v>152</v>
      </c>
      <c r="D3" t="s">
        <v>150</v>
      </c>
    </row>
    <row r="4" spans="1:4" x14ac:dyDescent="0.25">
      <c r="A4" s="38">
        <f ca="1">TODAY()</f>
        <v>43531</v>
      </c>
      <c r="B4" s="68">
        <f t="shared" ca="1" si="0"/>
        <v>0</v>
      </c>
      <c r="C4" s="15" t="s">
        <v>153</v>
      </c>
      <c r="D4" t="s">
        <v>146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3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1.85546875" customWidth="1"/>
    <col min="2" max="2" width="8.5703125" customWidth="1"/>
    <col min="3" max="3" width="47" customWidth="1"/>
  </cols>
  <sheetData>
    <row r="1" spans="1:3" ht="14.25" customHeight="1" x14ac:dyDescent="0.25">
      <c r="A1" s="76" t="s">
        <v>127</v>
      </c>
      <c r="B1" s="76" t="s">
        <v>115</v>
      </c>
      <c r="C1" s="76" t="s">
        <v>116</v>
      </c>
    </row>
    <row r="2" spans="1:3" x14ac:dyDescent="0.25">
      <c r="A2" s="69">
        <v>0.46627314814814813</v>
      </c>
      <c r="B2" s="68"/>
      <c r="C2" t="s">
        <v>154</v>
      </c>
    </row>
    <row r="3" spans="1:3" x14ac:dyDescent="0.25">
      <c r="A3" s="73">
        <v>0.46597222222222223</v>
      </c>
      <c r="B3" s="68"/>
      <c r="C3" t="s">
        <v>155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3"/>
  </sheetPr>
  <dimension ref="A1:D3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11.85546875" customWidth="1"/>
    <col min="2" max="2" width="8.5703125" customWidth="1"/>
    <col min="3" max="3" width="15.42578125" customWidth="1"/>
    <col min="4" max="4" width="47" customWidth="1"/>
  </cols>
  <sheetData>
    <row r="1" spans="1:4" ht="14.25" customHeight="1" x14ac:dyDescent="0.25">
      <c r="A1" s="76" t="s">
        <v>127</v>
      </c>
      <c r="B1" s="76" t="s">
        <v>115</v>
      </c>
      <c r="C1" s="76" t="s">
        <v>119</v>
      </c>
      <c r="D1" s="76" t="s">
        <v>116</v>
      </c>
    </row>
    <row r="2" spans="1:4" x14ac:dyDescent="0.25">
      <c r="A2" s="69">
        <v>0.46627314814814813</v>
      </c>
      <c r="B2" s="68">
        <f>SECOND(A2)</f>
        <v>26</v>
      </c>
      <c r="C2" s="15" t="s">
        <v>156</v>
      </c>
      <c r="D2" t="s">
        <v>154</v>
      </c>
    </row>
    <row r="3" spans="1:4" x14ac:dyDescent="0.25">
      <c r="A3" s="73">
        <v>0.46597222222222223</v>
      </c>
      <c r="B3" s="68">
        <f t="shared" ref="B3" si="0">SECOND(A3)</f>
        <v>0</v>
      </c>
      <c r="C3" s="15" t="s">
        <v>157</v>
      </c>
      <c r="D3" t="s">
        <v>155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6"/>
  <sheetViews>
    <sheetView zoomScale="110" zoomScaleNormal="110" workbookViewId="0">
      <selection activeCell="B5" sqref="B5"/>
    </sheetView>
  </sheetViews>
  <sheetFormatPr baseColWidth="10" defaultRowHeight="15" x14ac:dyDescent="0.25"/>
  <cols>
    <col min="1" max="1" width="41.5703125" customWidth="1"/>
    <col min="2" max="3" width="16.85546875" customWidth="1"/>
    <col min="4" max="4" width="21.7109375" customWidth="1"/>
    <col min="5" max="6" width="32.5703125" customWidth="1"/>
  </cols>
  <sheetData>
    <row r="1" spans="1:2" ht="23.25" x14ac:dyDescent="0.35">
      <c r="A1" s="116" t="s">
        <v>197</v>
      </c>
      <c r="B1" s="115"/>
    </row>
    <row r="2" spans="1:2" x14ac:dyDescent="0.25">
      <c r="A2" s="71" t="s">
        <v>198</v>
      </c>
      <c r="B2" s="38">
        <v>43637</v>
      </c>
    </row>
    <row r="3" spans="1:2" x14ac:dyDescent="0.25">
      <c r="A3" s="71" t="s">
        <v>199</v>
      </c>
      <c r="B3" s="38">
        <v>43739</v>
      </c>
    </row>
    <row r="4" spans="1:2" x14ac:dyDescent="0.25">
      <c r="A4" s="71" t="s">
        <v>200</v>
      </c>
      <c r="B4" s="38">
        <v>43327</v>
      </c>
    </row>
    <row r="5" spans="1:2" ht="19.5" thickBot="1" x14ac:dyDescent="0.35">
      <c r="A5" s="13" t="s">
        <v>201</v>
      </c>
      <c r="B5" s="33"/>
    </row>
    <row r="6" spans="1:2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F35"/>
  <sheetViews>
    <sheetView workbookViewId="0">
      <selection activeCell="C10" sqref="C10"/>
    </sheetView>
  </sheetViews>
  <sheetFormatPr baseColWidth="10" defaultRowHeight="15" x14ac:dyDescent="0.25"/>
  <cols>
    <col min="1" max="1" width="12.140625" bestFit="1" customWidth="1"/>
    <col min="2" max="2" width="13.5703125" bestFit="1" customWidth="1"/>
    <col min="3" max="3" width="16.42578125" bestFit="1" customWidth="1"/>
    <col min="4" max="4" width="13.7109375" customWidth="1"/>
    <col min="5" max="5" width="13.140625" bestFit="1" customWidth="1"/>
  </cols>
  <sheetData>
    <row r="1" spans="1:5" ht="18.75" x14ac:dyDescent="0.3">
      <c r="A1" s="1"/>
      <c r="B1" s="11" t="s">
        <v>0</v>
      </c>
      <c r="C1" s="11" t="s">
        <v>1</v>
      </c>
      <c r="D1" s="11" t="s">
        <v>2</v>
      </c>
      <c r="E1" s="21" t="s">
        <v>3</v>
      </c>
    </row>
    <row r="2" spans="1:5" ht="15.75" x14ac:dyDescent="0.25">
      <c r="A2" s="49">
        <v>43525</v>
      </c>
      <c r="B2" s="26">
        <v>2400</v>
      </c>
      <c r="C2" s="10">
        <v>3200</v>
      </c>
      <c r="D2" s="10">
        <v>4800</v>
      </c>
      <c r="E2" s="22">
        <f>SUM(B2:D2)</f>
        <v>10400</v>
      </c>
    </row>
    <row r="3" spans="1:5" ht="15.75" x14ac:dyDescent="0.25">
      <c r="A3" s="49">
        <v>43556</v>
      </c>
      <c r="B3" s="10">
        <v>3200</v>
      </c>
      <c r="C3" s="10">
        <v>7100</v>
      </c>
      <c r="D3" s="10">
        <v>5400</v>
      </c>
      <c r="E3" s="22">
        <f t="shared" ref="E3:E6" si="0">SUM(B3:D3)</f>
        <v>15700</v>
      </c>
    </row>
    <row r="4" spans="1:5" ht="15.75" x14ac:dyDescent="0.25">
      <c r="A4" s="49">
        <v>43586</v>
      </c>
      <c r="B4" s="10">
        <v>850</v>
      </c>
      <c r="C4" s="10">
        <v>5600</v>
      </c>
      <c r="D4" s="10">
        <v>6100</v>
      </c>
      <c r="E4" s="22">
        <f t="shared" si="0"/>
        <v>12550</v>
      </c>
    </row>
    <row r="5" spans="1:5" ht="15.75" x14ac:dyDescent="0.25">
      <c r="A5" s="49">
        <v>43617</v>
      </c>
      <c r="B5" s="10">
        <v>2900</v>
      </c>
      <c r="C5" s="10">
        <v>6200</v>
      </c>
      <c r="D5" s="10">
        <v>5900</v>
      </c>
      <c r="E5" s="22">
        <f t="shared" si="0"/>
        <v>15000</v>
      </c>
    </row>
    <row r="6" spans="1:5" ht="15.75" x14ac:dyDescent="0.25">
      <c r="A6" s="21" t="s">
        <v>3</v>
      </c>
      <c r="B6" s="22">
        <f>SUM(B2:B5)</f>
        <v>9350</v>
      </c>
      <c r="C6" s="22">
        <f>SUM(C2:C5)</f>
        <v>22100</v>
      </c>
      <c r="D6" s="22">
        <f>SUM(D2:D5)</f>
        <v>22200</v>
      </c>
      <c r="E6" s="23">
        <f t="shared" si="0"/>
        <v>53650</v>
      </c>
    </row>
    <row r="9" spans="1:5" x14ac:dyDescent="0.25">
      <c r="A9" s="9" t="s">
        <v>84</v>
      </c>
      <c r="B9" s="9"/>
    </row>
    <row r="10" spans="1:5" ht="15.75" thickBot="1" x14ac:dyDescent="0.3">
      <c r="A10" s="25" t="s">
        <v>9</v>
      </c>
      <c r="C10" s="24">
        <f>AVERAGE(B2:B5)</f>
        <v>2337.5</v>
      </c>
      <c r="D10" s="15" t="s">
        <v>17</v>
      </c>
      <c r="E10" s="12"/>
    </row>
    <row r="11" spans="1:5" ht="15.75" thickTop="1" x14ac:dyDescent="0.25">
      <c r="D11" s="19"/>
    </row>
    <row r="12" spans="1:5" x14ac:dyDescent="0.25">
      <c r="A12" s="9" t="s">
        <v>85</v>
      </c>
      <c r="B12" s="9"/>
    </row>
    <row r="13" spans="1:5" ht="15.75" thickBot="1" x14ac:dyDescent="0.3">
      <c r="A13" s="103" t="s">
        <v>176</v>
      </c>
      <c r="B13" s="103"/>
      <c r="C13" s="24">
        <f>MAX(B2:D5)</f>
        <v>7100</v>
      </c>
      <c r="D13" s="15" t="s">
        <v>177</v>
      </c>
      <c r="E13" s="12"/>
    </row>
    <row r="14" spans="1:5" ht="15.75" thickTop="1" x14ac:dyDescent="0.25">
      <c r="D14" s="19"/>
    </row>
    <row r="15" spans="1:5" x14ac:dyDescent="0.25">
      <c r="A15" s="9" t="s">
        <v>81</v>
      </c>
      <c r="B15" s="9"/>
    </row>
    <row r="16" spans="1:5" ht="15.75" thickBot="1" x14ac:dyDescent="0.3">
      <c r="A16" s="25" t="s">
        <v>10</v>
      </c>
      <c r="C16" s="24">
        <f>MIN(B2:B5)</f>
        <v>850</v>
      </c>
      <c r="D16" s="15" t="s">
        <v>18</v>
      </c>
      <c r="E16" s="12"/>
    </row>
    <row r="17" spans="1:6" ht="15.75" thickTop="1" x14ac:dyDescent="0.25">
      <c r="D17" s="19"/>
    </row>
    <row r="18" spans="1:6" x14ac:dyDescent="0.25">
      <c r="A18" s="9" t="s">
        <v>86</v>
      </c>
      <c r="B18" s="9"/>
    </row>
    <row r="19" spans="1:6" ht="15.75" thickBot="1" x14ac:dyDescent="0.3">
      <c r="A19" s="25" t="s">
        <v>11</v>
      </c>
      <c r="C19" s="13">
        <f>COUNT(A2:A5)</f>
        <v>4</v>
      </c>
      <c r="D19" s="15" t="s">
        <v>47</v>
      </c>
      <c r="E19" s="12"/>
    </row>
    <row r="20" spans="1:6" ht="15.75" thickTop="1" x14ac:dyDescent="0.25"/>
    <row r="21" spans="1:6" x14ac:dyDescent="0.25">
      <c r="A21" s="9" t="s">
        <v>87</v>
      </c>
      <c r="B21" s="9"/>
    </row>
    <row r="23" spans="1:6" ht="17.25" x14ac:dyDescent="0.25">
      <c r="A23" s="104" t="s">
        <v>59</v>
      </c>
      <c r="B23" s="104"/>
      <c r="C23" s="104"/>
      <c r="D23" s="104"/>
    </row>
    <row r="24" spans="1:6" x14ac:dyDescent="0.25">
      <c r="A24" s="51"/>
      <c r="B24" s="52"/>
      <c r="C24" s="53"/>
      <c r="D24" s="51"/>
    </row>
    <row r="25" spans="1:6" x14ac:dyDescent="0.25">
      <c r="A25" s="54" t="s">
        <v>48</v>
      </c>
      <c r="B25" s="52" t="s">
        <v>178</v>
      </c>
      <c r="C25" s="58" t="s">
        <v>63</v>
      </c>
      <c r="D25" s="55">
        <v>3.12</v>
      </c>
    </row>
    <row r="26" spans="1:6" x14ac:dyDescent="0.25">
      <c r="A26" s="54" t="s">
        <v>49</v>
      </c>
      <c r="B26" s="52" t="s">
        <v>179</v>
      </c>
      <c r="C26" s="58" t="s">
        <v>64</v>
      </c>
      <c r="D26" s="55">
        <v>3.25</v>
      </c>
    </row>
    <row r="27" spans="1:6" x14ac:dyDescent="0.25">
      <c r="A27" s="54" t="s">
        <v>50</v>
      </c>
      <c r="B27" s="52" t="s">
        <v>60</v>
      </c>
      <c r="C27" s="58" t="s">
        <v>180</v>
      </c>
      <c r="D27" s="55">
        <v>3.28</v>
      </c>
    </row>
    <row r="28" spans="1:6" x14ac:dyDescent="0.25">
      <c r="A28" s="54" t="s">
        <v>51</v>
      </c>
      <c r="B28" s="52" t="s">
        <v>61</v>
      </c>
      <c r="C28" s="58" t="s">
        <v>62</v>
      </c>
      <c r="D28" s="55">
        <v>3.29</v>
      </c>
    </row>
    <row r="29" spans="1:6" x14ac:dyDescent="0.25">
      <c r="A29" s="54" t="s">
        <v>52</v>
      </c>
      <c r="B29" s="52" t="s">
        <v>181</v>
      </c>
      <c r="C29" s="58" t="s">
        <v>62</v>
      </c>
      <c r="D29" s="56" t="s">
        <v>53</v>
      </c>
    </row>
    <row r="30" spans="1:6" x14ac:dyDescent="0.25">
      <c r="A30" s="50"/>
      <c r="B30" s="50"/>
      <c r="C30" s="50"/>
      <c r="D30" s="57"/>
    </row>
    <row r="31" spans="1:6" x14ac:dyDescent="0.25">
      <c r="A31" s="50"/>
      <c r="B31" s="102" t="s">
        <v>54</v>
      </c>
      <c r="C31" s="102"/>
      <c r="D31" s="59">
        <f>AVERAGE(D25:D29)</f>
        <v>3.2350000000000003</v>
      </c>
      <c r="E31" s="15" t="s">
        <v>70</v>
      </c>
      <c r="F31" s="12"/>
    </row>
    <row r="32" spans="1:6" x14ac:dyDescent="0.25">
      <c r="A32" s="50"/>
      <c r="B32" s="102" t="s">
        <v>55</v>
      </c>
      <c r="C32" s="102"/>
      <c r="D32" s="59">
        <f>MIN(D25:D29)</f>
        <v>3.12</v>
      </c>
      <c r="E32" s="15" t="s">
        <v>65</v>
      </c>
      <c r="F32" s="12"/>
    </row>
    <row r="33" spans="1:6" x14ac:dyDescent="0.25">
      <c r="A33" s="50"/>
      <c r="B33" s="102" t="s">
        <v>56</v>
      </c>
      <c r="C33" s="102"/>
      <c r="D33" s="59">
        <f>MAX(D25:D29)</f>
        <v>3.29</v>
      </c>
      <c r="E33" s="15" t="s">
        <v>66</v>
      </c>
      <c r="F33" s="12"/>
    </row>
    <row r="34" spans="1:6" x14ac:dyDescent="0.25">
      <c r="A34" s="50"/>
      <c r="B34" s="102" t="s">
        <v>57</v>
      </c>
      <c r="C34" s="102"/>
      <c r="D34" s="60">
        <f>COUNTA(D25:D29)</f>
        <v>5</v>
      </c>
      <c r="E34" s="15" t="s">
        <v>67</v>
      </c>
      <c r="F34" s="12"/>
    </row>
    <row r="35" spans="1:6" x14ac:dyDescent="0.25">
      <c r="A35" s="50"/>
      <c r="B35" s="102" t="s">
        <v>58</v>
      </c>
      <c r="C35" s="102"/>
      <c r="D35" s="60">
        <f>COUNT(D25:D29)</f>
        <v>4</v>
      </c>
      <c r="E35" s="15" t="s">
        <v>68</v>
      </c>
      <c r="F35" s="12"/>
    </row>
  </sheetData>
  <mergeCells count="7">
    <mergeCell ref="B35:C35"/>
    <mergeCell ref="A13:B13"/>
    <mergeCell ref="A23:D23"/>
    <mergeCell ref="B31:C31"/>
    <mergeCell ref="B32:C32"/>
    <mergeCell ref="B33:C33"/>
    <mergeCell ref="B34:C34"/>
  </mergeCell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9B3F1-442D-4A0C-99E8-E0C5806DD8E1}">
  <sheetPr>
    <tabColor theme="3"/>
  </sheetPr>
  <dimension ref="A1:D6"/>
  <sheetViews>
    <sheetView zoomScale="110" zoomScaleNormal="110" workbookViewId="0">
      <selection activeCell="B5" sqref="B5"/>
    </sheetView>
  </sheetViews>
  <sheetFormatPr baseColWidth="10" defaultRowHeight="15" x14ac:dyDescent="0.25"/>
  <cols>
    <col min="1" max="1" width="41.5703125" customWidth="1"/>
    <col min="2" max="3" width="16.85546875" customWidth="1"/>
    <col min="4" max="4" width="21.7109375" customWidth="1"/>
    <col min="5" max="6" width="32.5703125" customWidth="1"/>
  </cols>
  <sheetData>
    <row r="1" spans="1:4" ht="23.25" x14ac:dyDescent="0.35">
      <c r="A1" s="116" t="s">
        <v>197</v>
      </c>
      <c r="B1" s="115"/>
    </row>
    <row r="2" spans="1:4" x14ac:dyDescent="0.25">
      <c r="A2" s="71" t="s">
        <v>198</v>
      </c>
      <c r="B2" s="38">
        <v>43637</v>
      </c>
    </row>
    <row r="3" spans="1:4" x14ac:dyDescent="0.25">
      <c r="A3" s="71" t="s">
        <v>199</v>
      </c>
      <c r="B3" s="38">
        <v>43739</v>
      </c>
    </row>
    <row r="4" spans="1:4" x14ac:dyDescent="0.25">
      <c r="A4" s="71" t="s">
        <v>200</v>
      </c>
      <c r="B4" s="38">
        <v>43327</v>
      </c>
    </row>
    <row r="5" spans="1:4" ht="19.5" thickBot="1" x14ac:dyDescent="0.35">
      <c r="A5" s="13" t="s">
        <v>201</v>
      </c>
      <c r="B5" s="33">
        <f>NETWORKDAYS(B2,B3,B4)</f>
        <v>73</v>
      </c>
      <c r="C5" s="15" t="s">
        <v>202</v>
      </c>
      <c r="D5" s="12"/>
    </row>
    <row r="6" spans="1:4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6"/>
  <sheetViews>
    <sheetView zoomScale="110" zoomScaleNormal="110" workbookViewId="0">
      <selection activeCell="B5" sqref="B5"/>
    </sheetView>
  </sheetViews>
  <sheetFormatPr baseColWidth="10" defaultRowHeight="15" x14ac:dyDescent="0.25"/>
  <cols>
    <col min="1" max="1" width="41.5703125" customWidth="1"/>
    <col min="2" max="2" width="16.85546875" customWidth="1"/>
    <col min="3" max="3" width="29.42578125" customWidth="1"/>
    <col min="4" max="4" width="21.7109375" customWidth="1"/>
    <col min="5" max="5" width="32.5703125" customWidth="1"/>
  </cols>
  <sheetData>
    <row r="1" spans="1:5" ht="23.25" x14ac:dyDescent="0.35">
      <c r="A1" s="116" t="s">
        <v>203</v>
      </c>
      <c r="B1" s="115"/>
      <c r="C1" s="115"/>
      <c r="D1" s="115"/>
      <c r="E1" s="115"/>
    </row>
    <row r="2" spans="1:5" x14ac:dyDescent="0.25">
      <c r="A2" s="71" t="s">
        <v>204</v>
      </c>
      <c r="B2" s="38">
        <v>43637</v>
      </c>
    </row>
    <row r="3" spans="1:5" x14ac:dyDescent="0.25">
      <c r="A3" s="71" t="s">
        <v>205</v>
      </c>
      <c r="B3" s="68">
        <v>20</v>
      </c>
    </row>
    <row r="4" spans="1:5" x14ac:dyDescent="0.25">
      <c r="A4" s="71" t="s">
        <v>200</v>
      </c>
      <c r="B4" s="38">
        <v>43692</v>
      </c>
    </row>
    <row r="5" spans="1:5" ht="19.5" thickBot="1" x14ac:dyDescent="0.35">
      <c r="A5" s="13" t="s">
        <v>206</v>
      </c>
      <c r="B5" s="70"/>
    </row>
    <row r="6" spans="1:5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EFD55-07F3-4447-BCEA-0C4AF774E272}">
  <sheetPr>
    <tabColor theme="3"/>
  </sheetPr>
  <dimension ref="A1:E6"/>
  <sheetViews>
    <sheetView zoomScale="110" zoomScaleNormal="110" workbookViewId="0">
      <selection activeCell="B5" sqref="B5"/>
    </sheetView>
  </sheetViews>
  <sheetFormatPr baseColWidth="10" defaultRowHeight="15" x14ac:dyDescent="0.25"/>
  <cols>
    <col min="1" max="1" width="41.5703125" customWidth="1"/>
    <col min="2" max="2" width="16.85546875" customWidth="1"/>
    <col min="3" max="3" width="29.42578125" customWidth="1"/>
    <col min="4" max="4" width="21.7109375" customWidth="1"/>
    <col min="5" max="5" width="32.5703125" customWidth="1"/>
  </cols>
  <sheetData>
    <row r="1" spans="1:5" ht="23.25" x14ac:dyDescent="0.35">
      <c r="A1" s="116" t="s">
        <v>203</v>
      </c>
      <c r="B1" s="115"/>
      <c r="C1" s="115"/>
      <c r="D1" s="115"/>
      <c r="E1" s="115"/>
    </row>
    <row r="2" spans="1:5" x14ac:dyDescent="0.25">
      <c r="A2" s="71" t="s">
        <v>204</v>
      </c>
      <c r="B2" s="38">
        <v>43637</v>
      </c>
    </row>
    <row r="3" spans="1:5" x14ac:dyDescent="0.25">
      <c r="A3" s="71" t="s">
        <v>205</v>
      </c>
      <c r="B3" s="68">
        <v>20</v>
      </c>
    </row>
    <row r="4" spans="1:5" x14ac:dyDescent="0.25">
      <c r="A4" s="71" t="s">
        <v>200</v>
      </c>
      <c r="B4" s="38">
        <v>43692</v>
      </c>
    </row>
    <row r="5" spans="1:5" ht="19.5" thickBot="1" x14ac:dyDescent="0.35">
      <c r="A5" s="13" t="s">
        <v>206</v>
      </c>
      <c r="B5" s="70">
        <f>WORKDAY(B2,B3,B4)</f>
        <v>43665</v>
      </c>
      <c r="C5" s="15" t="s">
        <v>207</v>
      </c>
    </row>
    <row r="6" spans="1:5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8"/>
  <sheetViews>
    <sheetView zoomScale="110" zoomScaleNormal="110" workbookViewId="0">
      <selection activeCell="B4" sqref="B4"/>
    </sheetView>
  </sheetViews>
  <sheetFormatPr baseColWidth="10" defaultRowHeight="15" x14ac:dyDescent="0.25"/>
  <cols>
    <col min="1" max="1" width="21.85546875" customWidth="1"/>
    <col min="2" max="2" width="16.85546875" customWidth="1"/>
    <col min="3" max="3" width="16.28515625" bestFit="1" customWidth="1"/>
  </cols>
  <sheetData>
    <row r="1" spans="1:3" ht="23.25" x14ac:dyDescent="0.35">
      <c r="A1" s="117" t="s">
        <v>208</v>
      </c>
    </row>
    <row r="2" spans="1:3" x14ac:dyDescent="0.25">
      <c r="A2" s="71" t="s">
        <v>209</v>
      </c>
      <c r="B2" s="38">
        <v>43531</v>
      </c>
    </row>
    <row r="3" spans="1:3" x14ac:dyDescent="0.25">
      <c r="A3" s="71" t="s">
        <v>100</v>
      </c>
      <c r="B3">
        <v>15</v>
      </c>
    </row>
    <row r="4" spans="1:3" ht="19.5" thickBot="1" x14ac:dyDescent="0.35">
      <c r="A4" s="13" t="s">
        <v>208</v>
      </c>
      <c r="B4" s="70"/>
      <c r="C4" s="19"/>
    </row>
    <row r="5" spans="1:3" ht="15.75" thickTop="1" x14ac:dyDescent="0.25"/>
    <row r="6" spans="1:3" x14ac:dyDescent="0.25">
      <c r="A6" s="71" t="s">
        <v>209</v>
      </c>
      <c r="B6" s="38">
        <f ca="1">TODAY()</f>
        <v>43531</v>
      </c>
    </row>
    <row r="7" spans="1:3" ht="19.5" thickBot="1" x14ac:dyDescent="0.35">
      <c r="A7" s="13" t="s">
        <v>212</v>
      </c>
      <c r="B7" s="70"/>
      <c r="C7" s="19"/>
    </row>
    <row r="8" spans="1:3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9DFD0-B6CA-4286-88BC-1B569421DB5D}">
  <sheetPr>
    <tabColor theme="3"/>
  </sheetPr>
  <dimension ref="A1:C8"/>
  <sheetViews>
    <sheetView zoomScale="110" zoomScaleNormal="110" workbookViewId="0">
      <selection activeCell="B4" sqref="B4"/>
    </sheetView>
  </sheetViews>
  <sheetFormatPr baseColWidth="10" defaultRowHeight="15" x14ac:dyDescent="0.25"/>
  <cols>
    <col min="1" max="1" width="21.85546875" customWidth="1"/>
    <col min="2" max="2" width="16.85546875" customWidth="1"/>
    <col min="3" max="3" width="16.28515625" bestFit="1" customWidth="1"/>
  </cols>
  <sheetData>
    <row r="1" spans="1:3" ht="23.25" x14ac:dyDescent="0.35">
      <c r="A1" s="117" t="s">
        <v>208</v>
      </c>
    </row>
    <row r="2" spans="1:3" x14ac:dyDescent="0.25">
      <c r="A2" s="71" t="s">
        <v>209</v>
      </c>
      <c r="B2" s="38">
        <v>43531</v>
      </c>
    </row>
    <row r="3" spans="1:3" x14ac:dyDescent="0.25">
      <c r="A3" s="71" t="s">
        <v>100</v>
      </c>
      <c r="B3">
        <v>15</v>
      </c>
    </row>
    <row r="4" spans="1:3" ht="19.5" thickBot="1" x14ac:dyDescent="0.35">
      <c r="A4" s="13" t="s">
        <v>208</v>
      </c>
      <c r="B4" s="70">
        <f>EDATE(B2,B3)</f>
        <v>43989</v>
      </c>
      <c r="C4" s="15" t="s">
        <v>210</v>
      </c>
    </row>
    <row r="5" spans="1:3" ht="15.75" thickTop="1" x14ac:dyDescent="0.25"/>
    <row r="6" spans="1:3" x14ac:dyDescent="0.25">
      <c r="A6" s="71" t="s">
        <v>209</v>
      </c>
      <c r="B6" s="38">
        <f ca="1">TODAY()</f>
        <v>43531</v>
      </c>
    </row>
    <row r="7" spans="1:3" ht="19.5" thickBot="1" x14ac:dyDescent="0.35">
      <c r="A7" s="13" t="s">
        <v>212</v>
      </c>
      <c r="B7" s="70">
        <f ca="1">EDATE(B6,-2)</f>
        <v>43472</v>
      </c>
      <c r="C7" s="15" t="s">
        <v>211</v>
      </c>
    </row>
    <row r="8" spans="1:3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>
      <selection activeCell="B3" sqref="B3"/>
    </sheetView>
  </sheetViews>
  <sheetFormatPr baseColWidth="10" defaultRowHeight="15.75" x14ac:dyDescent="0.25"/>
  <cols>
    <col min="1" max="1" width="33.85546875" style="2" customWidth="1"/>
    <col min="2" max="2" width="34" customWidth="1"/>
    <col min="3" max="3" width="31" customWidth="1"/>
    <col min="4" max="4" width="23.28515625" bestFit="1" customWidth="1"/>
    <col min="5" max="5" width="21.5703125" bestFit="1" customWidth="1"/>
    <col min="6" max="6" width="27.85546875" bestFit="1" customWidth="1"/>
    <col min="7" max="7" width="29" bestFit="1" customWidth="1"/>
  </cols>
  <sheetData>
    <row r="1" spans="1:6" x14ac:dyDescent="0.25">
      <c r="B1" s="32" t="s">
        <v>88</v>
      </c>
      <c r="C1" s="32" t="s">
        <v>89</v>
      </c>
      <c r="D1" s="32" t="s">
        <v>90</v>
      </c>
      <c r="E1" s="32" t="s">
        <v>92</v>
      </c>
      <c r="F1" s="67" t="s">
        <v>91</v>
      </c>
    </row>
    <row r="2" spans="1:6" ht="63" x14ac:dyDescent="0.25">
      <c r="A2" s="29" t="s">
        <v>189</v>
      </c>
      <c r="B2" s="28" t="s">
        <v>13</v>
      </c>
      <c r="C2" s="28" t="s">
        <v>19</v>
      </c>
      <c r="D2" s="28" t="s">
        <v>14</v>
      </c>
      <c r="E2" s="28" t="s">
        <v>12</v>
      </c>
      <c r="F2" s="28" t="s">
        <v>95</v>
      </c>
    </row>
    <row r="3" spans="1:6" ht="18.75" x14ac:dyDescent="0.3">
      <c r="A3" s="2" t="s">
        <v>183</v>
      </c>
      <c r="B3" s="109"/>
      <c r="C3" s="109"/>
      <c r="D3" s="109"/>
      <c r="E3" s="109"/>
      <c r="F3" s="27" t="str">
        <f>CONCATENATE("Hallo ",CHAR(7)," KursteilnehmerIn")</f>
        <v>Hallo _x0007_ KursteilnehmerIn</v>
      </c>
    </row>
    <row r="4" spans="1:6" ht="18.75" x14ac:dyDescent="0.3">
      <c r="A4" s="2" t="s">
        <v>182</v>
      </c>
      <c r="B4" s="109"/>
      <c r="C4" s="109"/>
      <c r="D4" s="109"/>
      <c r="E4" s="109"/>
      <c r="F4" s="27"/>
    </row>
    <row r="5" spans="1:6" ht="18.75" x14ac:dyDescent="0.3">
      <c r="A5" s="2" t="s">
        <v>184</v>
      </c>
      <c r="B5" s="109"/>
      <c r="C5" s="109"/>
      <c r="D5" s="109"/>
      <c r="E5" s="109"/>
      <c r="F5" s="27" t="str">
        <f>CONCATENATE("Hallo ",CHAR(127)," KursteilnehmerIn")</f>
        <v>Hallo  KursteilnehmerIn</v>
      </c>
    </row>
    <row r="6" spans="1:6" ht="18.75" x14ac:dyDescent="0.3">
      <c r="A6" s="2" t="s">
        <v>185</v>
      </c>
      <c r="B6" s="109"/>
      <c r="C6" s="109"/>
      <c r="D6" s="109"/>
      <c r="E6" s="109"/>
      <c r="F6" s="27"/>
    </row>
    <row r="7" spans="1:6" x14ac:dyDescent="0.25">
      <c r="A7" s="2" t="s">
        <v>186</v>
      </c>
      <c r="B7" s="109"/>
      <c r="C7" s="109"/>
      <c r="D7" s="109"/>
      <c r="E7" s="109"/>
    </row>
    <row r="8" spans="1:6" ht="18.75" x14ac:dyDescent="0.3">
      <c r="A8" s="2" t="s">
        <v>187</v>
      </c>
      <c r="B8" s="109"/>
      <c r="C8" s="109"/>
      <c r="D8" s="109"/>
      <c r="E8" s="109"/>
      <c r="F8" s="27"/>
    </row>
    <row r="9" spans="1:6" x14ac:dyDescent="0.25">
      <c r="A9" s="2" t="s">
        <v>188</v>
      </c>
      <c r="B9" s="109"/>
      <c r="C9" s="109"/>
      <c r="D9" s="109"/>
      <c r="E9" s="109"/>
    </row>
    <row r="11" spans="1:6" ht="15" x14ac:dyDescent="0.25">
      <c r="A11"/>
    </row>
    <row r="12" spans="1:6" ht="15" x14ac:dyDescent="0.25">
      <c r="A12"/>
    </row>
    <row r="13" spans="1:6" ht="15" x14ac:dyDescent="0.25">
      <c r="A13"/>
    </row>
    <row r="14" spans="1:6" ht="15" x14ac:dyDescent="0.25">
      <c r="A14"/>
    </row>
    <row r="15" spans="1:6" ht="15" x14ac:dyDescent="0.25">
      <c r="A15"/>
    </row>
    <row r="16" spans="1:6" ht="15" x14ac:dyDescent="0.25">
      <c r="A16"/>
    </row>
    <row r="17" spans="1:1" ht="15" x14ac:dyDescent="0.25">
      <c r="A17"/>
    </row>
    <row r="18" spans="1:1" ht="15" x14ac:dyDescent="0.25">
      <c r="A18"/>
    </row>
    <row r="19" spans="1:1" ht="15" x14ac:dyDescent="0.25">
      <c r="A19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G12"/>
  <sheetViews>
    <sheetView workbookViewId="0">
      <selection activeCell="B3" sqref="B3"/>
    </sheetView>
  </sheetViews>
  <sheetFormatPr baseColWidth="10" defaultRowHeight="15" x14ac:dyDescent="0.25"/>
  <cols>
    <col min="1" max="1" width="33.85546875" customWidth="1"/>
    <col min="2" max="2" width="34" customWidth="1"/>
    <col min="3" max="3" width="31" customWidth="1"/>
    <col min="4" max="4" width="23.28515625" customWidth="1"/>
    <col min="5" max="5" width="21.5703125" bestFit="1" customWidth="1"/>
    <col min="6" max="6" width="27.85546875" bestFit="1" customWidth="1"/>
    <col min="7" max="7" width="51.85546875" bestFit="1" customWidth="1"/>
  </cols>
  <sheetData>
    <row r="1" spans="1:7" ht="15.75" x14ac:dyDescent="0.25">
      <c r="B1" s="32" t="s">
        <v>88</v>
      </c>
      <c r="C1" s="32" t="s">
        <v>89</v>
      </c>
      <c r="D1" s="32" t="s">
        <v>90</v>
      </c>
      <c r="E1" s="32" t="s">
        <v>92</v>
      </c>
      <c r="F1" s="67" t="s">
        <v>91</v>
      </c>
    </row>
    <row r="2" spans="1:7" s="30" customFormat="1" ht="63" customHeight="1" x14ac:dyDescent="0.25">
      <c r="A2" s="29" t="s">
        <v>189</v>
      </c>
      <c r="B2" s="31" t="s">
        <v>23</v>
      </c>
      <c r="C2" s="31" t="s">
        <v>24</v>
      </c>
      <c r="D2" s="31" t="s">
        <v>25</v>
      </c>
      <c r="E2" s="31" t="s">
        <v>26</v>
      </c>
      <c r="F2" s="28" t="s">
        <v>95</v>
      </c>
    </row>
    <row r="3" spans="1:7" ht="18.75" x14ac:dyDescent="0.3">
      <c r="A3" s="2" t="s">
        <v>183</v>
      </c>
      <c r="B3" s="109" t="str">
        <f>UPPER(A3)</f>
        <v xml:space="preserve"> AETHUSA CYNAPIUM SSP. CYNAPIUM</v>
      </c>
      <c r="C3" s="109" t="str">
        <f>PROPER(A3)</f>
        <v xml:space="preserve"> Aethusa Cynapium Ssp. Cynapium</v>
      </c>
      <c r="D3" s="109" t="str">
        <f>LOWER(B3)</f>
        <v xml:space="preserve"> aethusa cynapium ssp. cynapium</v>
      </c>
      <c r="E3" s="109" t="str">
        <f>TRIM(A3)</f>
        <v>aethusa cynapium ssp. cynapium</v>
      </c>
      <c r="F3" s="27" t="str">
        <f>CONCATENATE("Hallo ",CHAR(7)," KursteilnehmerIn")</f>
        <v>Hallo _x0007_ KursteilnehmerIn</v>
      </c>
      <c r="G3" s="15" t="s">
        <v>94</v>
      </c>
    </row>
    <row r="4" spans="1:7" ht="18.75" x14ac:dyDescent="0.3">
      <c r="A4" s="2" t="s">
        <v>182</v>
      </c>
      <c r="B4" s="109" t="str">
        <f t="shared" ref="B4:B9" si="0">UPPER(A4)</f>
        <v xml:space="preserve">ABIES  ALBA </v>
      </c>
      <c r="C4" s="109" t="str">
        <f t="shared" ref="C4:C9" si="1">PROPER(A4)</f>
        <v xml:space="preserve">Abies  Alba </v>
      </c>
      <c r="D4" s="109" t="str">
        <f t="shared" ref="D4:D9" si="2">LOWER(B4)</f>
        <v xml:space="preserve">abies  alba </v>
      </c>
      <c r="E4" s="109" t="str">
        <f t="shared" ref="E4:E9" si="3">TRIM(A4)</f>
        <v>abies alba</v>
      </c>
      <c r="F4" s="27" t="str">
        <f>CLEAN(F3)</f>
        <v>Hallo  KursteilnehmerIn</v>
      </c>
      <c r="G4" s="15" t="s">
        <v>93</v>
      </c>
    </row>
    <row r="5" spans="1:7" ht="18.75" x14ac:dyDescent="0.3">
      <c r="A5" s="2" t="s">
        <v>184</v>
      </c>
      <c r="B5" s="109" t="str">
        <f t="shared" si="0"/>
        <v xml:space="preserve">  BELLARDIA TRIXAGO</v>
      </c>
      <c r="C5" s="109" t="str">
        <f t="shared" si="1"/>
        <v xml:space="preserve">  Bellardia Trixago</v>
      </c>
      <c r="D5" s="109" t="str">
        <f t="shared" si="2"/>
        <v xml:space="preserve">  bellardia trixago</v>
      </c>
      <c r="E5" s="109" t="str">
        <f t="shared" si="3"/>
        <v>bellardia trixago</v>
      </c>
      <c r="F5" s="27"/>
    </row>
    <row r="6" spans="1:7" ht="18.75" x14ac:dyDescent="0.3">
      <c r="A6" s="2" t="s">
        <v>185</v>
      </c>
      <c r="B6" s="109" t="str">
        <f t="shared" si="0"/>
        <v xml:space="preserve">BERULA ERECTA  </v>
      </c>
      <c r="C6" s="109" t="str">
        <f t="shared" si="1"/>
        <v xml:space="preserve">Berula Erecta  </v>
      </c>
      <c r="D6" s="109" t="str">
        <f t="shared" si="2"/>
        <v xml:space="preserve">berula erecta  </v>
      </c>
      <c r="E6" s="109" t="str">
        <f t="shared" si="3"/>
        <v>berula erecta</v>
      </c>
      <c r="F6" s="27" t="str">
        <f>CONCATENATE("Hallo ",CHAR(127)," KursteilnehmerIn")</f>
        <v>Hallo  KursteilnehmerIn</v>
      </c>
      <c r="G6" s="15" t="s">
        <v>101</v>
      </c>
    </row>
    <row r="7" spans="1:7" ht="18.75" x14ac:dyDescent="0.3">
      <c r="A7" s="2" t="s">
        <v>186</v>
      </c>
      <c r="B7" s="109" t="str">
        <f t="shared" si="0"/>
        <v>MALVACEAE</v>
      </c>
      <c r="C7" s="109" t="str">
        <f t="shared" si="1"/>
        <v>Malvaceae</v>
      </c>
      <c r="D7" s="109" t="str">
        <f t="shared" si="2"/>
        <v>malvaceae</v>
      </c>
      <c r="E7" s="109" t="str">
        <f t="shared" si="3"/>
        <v>malvaceae</v>
      </c>
      <c r="F7" s="27" t="str">
        <f>CLEAN(SUBSTITUTE(F6,CHAR(127),CHAR(9)))</f>
        <v>Hallo  KursteilnehmerIn</v>
      </c>
      <c r="G7" s="15" t="s">
        <v>102</v>
      </c>
    </row>
    <row r="8" spans="1:7" ht="18.75" x14ac:dyDescent="0.3">
      <c r="A8" s="2" t="s">
        <v>187</v>
      </c>
      <c r="B8" s="109" t="str">
        <f t="shared" si="0"/>
        <v xml:space="preserve"> MEDICAGO X VARIA </v>
      </c>
      <c r="C8" s="109" t="str">
        <f t="shared" si="1"/>
        <v xml:space="preserve"> Medicago X Varia </v>
      </c>
      <c r="D8" s="109" t="str">
        <f t="shared" si="2"/>
        <v xml:space="preserve"> medicago x varia </v>
      </c>
      <c r="E8" s="109" t="str">
        <f t="shared" si="3"/>
        <v>medicago x varia</v>
      </c>
      <c r="F8" s="27"/>
    </row>
    <row r="9" spans="1:7" ht="18.75" x14ac:dyDescent="0.3">
      <c r="A9" s="2" t="s">
        <v>188</v>
      </c>
      <c r="B9" s="109" t="str">
        <f t="shared" si="0"/>
        <v>PANDANUS UTILIS</v>
      </c>
      <c r="C9" s="109" t="str">
        <f t="shared" si="1"/>
        <v>Pandanus Utilis</v>
      </c>
      <c r="D9" s="109" t="str">
        <f t="shared" si="2"/>
        <v>pandanus utilis</v>
      </c>
      <c r="E9" s="109" t="str">
        <f t="shared" si="3"/>
        <v>pandanus utilis</v>
      </c>
      <c r="G9" s="27" t="str">
        <f>CLEAN(G8)</f>
        <v/>
      </c>
    </row>
    <row r="11" spans="1:7" ht="31.5" x14ac:dyDescent="0.25">
      <c r="B11" s="110" t="s">
        <v>191</v>
      </c>
    </row>
    <row r="12" spans="1:7" ht="15.75" x14ac:dyDescent="0.25">
      <c r="B12" s="2" t="str">
        <f>TRIM(PROPER(A5))</f>
        <v>Bellardia Trixago</v>
      </c>
      <c r="C12" s="111" t="s">
        <v>190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zoomScale="118" zoomScaleNormal="118" workbookViewId="0">
      <selection activeCell="G13" sqref="G13"/>
    </sheetView>
  </sheetViews>
  <sheetFormatPr baseColWidth="10" defaultRowHeight="15" x14ac:dyDescent="0.25"/>
  <cols>
    <col min="1" max="1" width="17" customWidth="1"/>
    <col min="2" max="2" width="16.85546875" customWidth="1"/>
  </cols>
  <sheetData>
    <row r="1" spans="1:5" x14ac:dyDescent="0.25">
      <c r="A1" s="105" t="s">
        <v>96</v>
      </c>
      <c r="B1" s="106"/>
      <c r="C1" s="106"/>
      <c r="D1" s="106"/>
      <c r="E1" s="107"/>
    </row>
    <row r="2" spans="1:5" x14ac:dyDescent="0.25">
      <c r="A2" s="38">
        <v>1</v>
      </c>
      <c r="B2" s="38"/>
      <c r="C2" s="38"/>
    </row>
    <row r="3" spans="1:5" x14ac:dyDescent="0.25">
      <c r="A3" s="38">
        <v>2</v>
      </c>
      <c r="B3" s="38"/>
      <c r="C3" s="38"/>
    </row>
    <row r="4" spans="1:5" x14ac:dyDescent="0.25">
      <c r="A4" s="38">
        <v>3</v>
      </c>
      <c r="B4" s="38"/>
      <c r="C4" s="38"/>
    </row>
    <row r="5" spans="1:5" x14ac:dyDescent="0.25">
      <c r="A5" s="72">
        <f ca="1">TODAY()</f>
        <v>43531</v>
      </c>
      <c r="B5" s="38"/>
      <c r="C5" s="38"/>
    </row>
    <row r="7" spans="1:5" x14ac:dyDescent="0.25">
      <c r="A7" s="105" t="s">
        <v>158</v>
      </c>
      <c r="B7" s="106"/>
      <c r="C7" s="106"/>
      <c r="D7" s="106"/>
      <c r="E7" s="107"/>
    </row>
    <row r="8" spans="1:5" x14ac:dyDescent="0.25">
      <c r="A8" s="38">
        <v>43530</v>
      </c>
      <c r="B8" s="38"/>
    </row>
    <row r="9" spans="1:5" ht="15.75" thickBot="1" x14ac:dyDescent="0.3">
      <c r="A9" s="38">
        <v>32081</v>
      </c>
      <c r="B9" s="73"/>
    </row>
    <row r="10" spans="1:5" ht="15.75" thickBot="1" x14ac:dyDescent="0.3">
      <c r="A10" s="74"/>
    </row>
  </sheetData>
  <mergeCells count="2">
    <mergeCell ref="A1:E1"/>
    <mergeCell ref="A7:E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E10"/>
  <sheetViews>
    <sheetView zoomScale="120" zoomScaleNormal="120" workbookViewId="0">
      <selection activeCell="A10" sqref="A10"/>
    </sheetView>
  </sheetViews>
  <sheetFormatPr baseColWidth="10" defaultRowHeight="15" x14ac:dyDescent="0.25"/>
  <cols>
    <col min="1" max="1" width="17" customWidth="1"/>
    <col min="2" max="2" width="16.85546875" customWidth="1"/>
  </cols>
  <sheetData>
    <row r="1" spans="1:5" x14ac:dyDescent="0.25">
      <c r="A1" s="105" t="s">
        <v>96</v>
      </c>
      <c r="B1" s="106"/>
      <c r="C1" s="106"/>
      <c r="D1" s="106"/>
      <c r="E1" s="107"/>
    </row>
    <row r="2" spans="1:5" x14ac:dyDescent="0.25">
      <c r="A2" s="68">
        <v>1</v>
      </c>
      <c r="B2" s="38"/>
      <c r="C2" s="38"/>
    </row>
    <row r="3" spans="1:5" x14ac:dyDescent="0.25">
      <c r="A3" s="68">
        <v>2</v>
      </c>
      <c r="B3" s="38"/>
      <c r="C3" s="38"/>
    </row>
    <row r="4" spans="1:5" x14ac:dyDescent="0.25">
      <c r="A4" s="68">
        <v>3</v>
      </c>
      <c r="B4" s="38"/>
      <c r="C4" s="38"/>
    </row>
    <row r="5" spans="1:5" x14ac:dyDescent="0.25">
      <c r="A5" s="99">
        <f ca="1">TODAY()</f>
        <v>43531</v>
      </c>
      <c r="B5" s="38"/>
      <c r="C5" s="38"/>
    </row>
    <row r="7" spans="1:5" x14ac:dyDescent="0.25">
      <c r="A7" s="105" t="s">
        <v>158</v>
      </c>
      <c r="B7" s="106"/>
      <c r="C7" s="106"/>
      <c r="D7" s="106"/>
      <c r="E7" s="107"/>
    </row>
    <row r="8" spans="1:5" x14ac:dyDescent="0.25">
      <c r="A8" s="38">
        <v>43530</v>
      </c>
      <c r="B8" s="38"/>
    </row>
    <row r="9" spans="1:5" ht="15.75" thickBot="1" x14ac:dyDescent="0.3">
      <c r="A9" s="38">
        <v>32081</v>
      </c>
      <c r="B9" s="73"/>
    </row>
    <row r="10" spans="1:5" ht="15.75" thickBot="1" x14ac:dyDescent="0.3">
      <c r="A10" s="74">
        <f>A8-A9</f>
        <v>11449</v>
      </c>
      <c r="B10" s="75" t="s">
        <v>166</v>
      </c>
    </row>
  </sheetData>
  <mergeCells count="2">
    <mergeCell ref="A1:E1"/>
    <mergeCell ref="A7:E7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"/>
  <sheetViews>
    <sheetView zoomScale="120" zoomScaleNormal="120" workbookViewId="0">
      <selection activeCell="C2" sqref="C2"/>
    </sheetView>
  </sheetViews>
  <sheetFormatPr baseColWidth="10" defaultRowHeight="15" x14ac:dyDescent="0.25"/>
  <cols>
    <col min="1" max="3" width="9.42578125" customWidth="1"/>
    <col min="4" max="4" width="11.140625" customWidth="1"/>
  </cols>
  <sheetData>
    <row r="1" spans="1:5" ht="37.5" customHeight="1" x14ac:dyDescent="0.25">
      <c r="A1" s="76" t="s">
        <v>103</v>
      </c>
      <c r="B1" s="76" t="s">
        <v>104</v>
      </c>
      <c r="C1" s="76" t="s">
        <v>105</v>
      </c>
      <c r="D1" s="76" t="s">
        <v>106</v>
      </c>
    </row>
    <row r="2" spans="1:5" x14ac:dyDescent="0.25">
      <c r="A2" s="73">
        <v>0.25</v>
      </c>
      <c r="B2" s="73">
        <v>0.75</v>
      </c>
      <c r="C2" s="68"/>
      <c r="D2" s="68"/>
      <c r="E2" s="73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44</vt:i4>
      </vt:variant>
    </vt:vector>
  </HeadingPairs>
  <TitlesOfParts>
    <vt:vector size="44" baseType="lpstr">
      <vt:lpstr>MATH. Funktionen </vt:lpstr>
      <vt:lpstr>MATH. Funktionen Lösung</vt:lpstr>
      <vt:lpstr>STAT. Funktionen</vt:lpstr>
      <vt:lpstr>STAT. Funktionen  Lösung</vt:lpstr>
      <vt:lpstr>TEXT-Funktionen </vt:lpstr>
      <vt:lpstr>TEXT-Funktionen Lösung</vt:lpstr>
      <vt:lpstr>Datumsdifferenz</vt:lpstr>
      <vt:lpstr>Datumsdifferenz Lösung</vt:lpstr>
      <vt:lpstr>Berechnung Uhrzeit</vt:lpstr>
      <vt:lpstr>Berechnung Uhrzeit Lösung</vt:lpstr>
      <vt:lpstr>Uhzeit&gt;24</vt:lpstr>
      <vt:lpstr>Uhzeit&gt;24 Lösung</vt:lpstr>
      <vt:lpstr>Minusdifferenzen</vt:lpstr>
      <vt:lpstr>Minusdifferenzen Lösung</vt:lpstr>
      <vt:lpstr>DATUM</vt:lpstr>
      <vt:lpstr>DATUM Lösung</vt:lpstr>
      <vt:lpstr>JAHR</vt:lpstr>
      <vt:lpstr>JAHR Lösung</vt:lpstr>
      <vt:lpstr>MONAT</vt:lpstr>
      <vt:lpstr>MONAT Lösung</vt:lpstr>
      <vt:lpstr>TAG</vt:lpstr>
      <vt:lpstr>TAG Lösung</vt:lpstr>
      <vt:lpstr>WOCHENTAG</vt:lpstr>
      <vt:lpstr>WOCHENTAG Lösung</vt:lpstr>
      <vt:lpstr>AKTUELLES DATUM</vt:lpstr>
      <vt:lpstr>AKTUELLES DATUM Lösung</vt:lpstr>
      <vt:lpstr>DATUM+UHRZEIT</vt:lpstr>
      <vt:lpstr>DATUM+UHRZEIT Lösung</vt:lpstr>
      <vt:lpstr>AKTUELLE UHRZEIT</vt:lpstr>
      <vt:lpstr>AKTUELLE UHRZEIT Lösung</vt:lpstr>
      <vt:lpstr>ZEIT</vt:lpstr>
      <vt:lpstr>ZEIT Lösung</vt:lpstr>
      <vt:lpstr>STUNDE</vt:lpstr>
      <vt:lpstr>STUNDE Lösung</vt:lpstr>
      <vt:lpstr>MINUTE</vt:lpstr>
      <vt:lpstr>MINUTE Lösung</vt:lpstr>
      <vt:lpstr>SEKUNDE</vt:lpstr>
      <vt:lpstr>SEKUNDE Lösung</vt:lpstr>
      <vt:lpstr>NETTOARBEITSTAGE</vt:lpstr>
      <vt:lpstr>NETTOARBEITSTAGE Lösung</vt:lpstr>
      <vt:lpstr>ARBEITSTAG</vt:lpstr>
      <vt:lpstr>ARBEITSTAG Lösung</vt:lpstr>
      <vt:lpstr>EDATUM</vt:lpstr>
      <vt:lpstr>EDATUM Lösung</vt:lpstr>
    </vt:vector>
  </TitlesOfParts>
  <Company>MUL/Zentraler Informatikdienst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</dc:title>
  <dc:subject>Funktionen-Einführung</dc:subject>
  <dc:creator>ZID/Dagmar Serb</dc:creator>
  <cp:keywords>Übungsdatei</cp:keywords>
  <cp:lastModifiedBy>Dagmar Serb</cp:lastModifiedBy>
  <dcterms:created xsi:type="dcterms:W3CDTF">2011-11-23T09:43:59Z</dcterms:created>
  <dcterms:modified xsi:type="dcterms:W3CDTF">2019-03-07T13:43:21Z</dcterms:modified>
  <cp:category>Schulungen</cp:category>
  <cp:contentStatus>V.01</cp:contentStatus>
</cp:coreProperties>
</file>